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y Vaio\Desktop\"/>
    </mc:Choice>
  </mc:AlternateContent>
  <bookViews>
    <workbookView xWindow="0" yWindow="0" windowWidth="20490" windowHeight="7620" tabRatio="755" activeTab="1"/>
  </bookViews>
  <sheets>
    <sheet name="1ERPA" sheetId="5" r:id="rId1"/>
    <sheet name="1ERPM" sheetId="4" r:id="rId2"/>
    <sheet name="1ERPRE" sheetId="6" r:id="rId3"/>
    <sheet name="2DOPA" sheetId="7" r:id="rId4"/>
    <sheet name="2DOPM" sheetId="12" r:id="rId5"/>
    <sheet name="2DOPRE" sheetId="8" r:id="rId6"/>
    <sheet name="3ERPA" sheetId="9" r:id="rId7"/>
    <sheet name="3ERPM" sheetId="13" r:id="rId8"/>
    <sheet name="3ERPRE" sheetId="10" r:id="rId9"/>
    <sheet name="CIERRE" sheetId="11" r:id="rId10"/>
    <sheet name="RUBRICA" sheetId="17" r:id="rId11"/>
    <sheet name="Hoja1" sheetId="16" state="hidden" r:id="rId12"/>
  </sheets>
  <calcPr calcId="162913"/>
</workbook>
</file>

<file path=xl/calcChain.xml><?xml version="1.0" encoding="utf-8"?>
<calcChain xmlns="http://schemas.openxmlformats.org/spreadsheetml/2006/main">
  <c r="I5" i="17" l="1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4" i="17"/>
  <c r="I3" i="17"/>
  <c r="H1" i="17"/>
  <c r="F1" i="17"/>
  <c r="E1" i="17"/>
  <c r="D1" i="17"/>
  <c r="C1" i="17"/>
  <c r="G1" i="17"/>
  <c r="S23" i="11"/>
  <c r="B9" i="13"/>
  <c r="J7" i="9"/>
  <c r="B9" i="12"/>
  <c r="J7" i="7"/>
  <c r="B9" i="4"/>
  <c r="I1" i="17" l="1"/>
  <c r="I2" i="17" s="1"/>
  <c r="M15" i="5"/>
  <c r="N15" i="5" s="1"/>
  <c r="O15" i="5" s="1"/>
  <c r="P15" i="5" s="1"/>
  <c r="R15" i="5" s="1"/>
  <c r="L15" i="5"/>
  <c r="K15" i="5"/>
  <c r="J15" i="5"/>
  <c r="J23" i="12" l="1"/>
  <c r="J22" i="12"/>
  <c r="J21" i="12"/>
  <c r="J20" i="12"/>
  <c r="I15" i="7"/>
  <c r="J15" i="7" s="1"/>
  <c r="K15" i="7" s="1"/>
  <c r="L15" i="7" s="1"/>
  <c r="M15" i="7" s="1"/>
  <c r="N15" i="7" s="1"/>
  <c r="O15" i="7" s="1"/>
  <c r="P15" i="7" s="1"/>
  <c r="I21" i="16" l="1"/>
  <c r="I22" i="16"/>
  <c r="I23" i="16"/>
  <c r="I24" i="16"/>
  <c r="I25" i="16"/>
  <c r="I20" i="16"/>
  <c r="D14" i="16"/>
  <c r="D13" i="16"/>
  <c r="B13" i="16"/>
  <c r="B14" i="16"/>
  <c r="B15" i="16"/>
  <c r="B16" i="16"/>
  <c r="B17" i="16"/>
  <c r="B12" i="16"/>
  <c r="A24" i="16"/>
  <c r="A25" i="16"/>
  <c r="A21" i="16"/>
  <c r="A22" i="16"/>
  <c r="A23" i="16"/>
  <c r="A20" i="16"/>
  <c r="AK18" i="7" l="1"/>
  <c r="AL18" i="7" s="1"/>
  <c r="AK19" i="7"/>
  <c r="AL19" i="7" s="1"/>
  <c r="AK20" i="7"/>
  <c r="AL20" i="7" s="1"/>
  <c r="AK21" i="7"/>
  <c r="AL21" i="7" s="1"/>
  <c r="AK22" i="7"/>
  <c r="AL22" i="7" s="1"/>
  <c r="AK23" i="7"/>
  <c r="AL23" i="7" s="1"/>
  <c r="AK24" i="7"/>
  <c r="AL24" i="7" s="1"/>
  <c r="AK25" i="7"/>
  <c r="AL25" i="7" s="1"/>
  <c r="AK26" i="7"/>
  <c r="AL26" i="7" s="1"/>
  <c r="AK27" i="7"/>
  <c r="AL27" i="7" s="1"/>
  <c r="AK28" i="7"/>
  <c r="AL28" i="7" s="1"/>
  <c r="AK29" i="7"/>
  <c r="AL29" i="7" s="1"/>
  <c r="AM29" i="7"/>
  <c r="AK30" i="7"/>
  <c r="AM30" i="7" s="1"/>
  <c r="AK31" i="7"/>
  <c r="AL31" i="7" s="1"/>
  <c r="AK32" i="7"/>
  <c r="AL32" i="7" s="1"/>
  <c r="AK33" i="7"/>
  <c r="AL33" i="7" s="1"/>
  <c r="AK34" i="7"/>
  <c r="AM34" i="7" s="1"/>
  <c r="AK35" i="7"/>
  <c r="AL35" i="7" s="1"/>
  <c r="AK36" i="7"/>
  <c r="AL36" i="7" s="1"/>
  <c r="AK37" i="7"/>
  <c r="AL37" i="7" s="1"/>
  <c r="AK38" i="7"/>
  <c r="AM38" i="7" s="1"/>
  <c r="AK39" i="7"/>
  <c r="AL39" i="7" s="1"/>
  <c r="AK40" i="7"/>
  <c r="AL40" i="7" s="1"/>
  <c r="AK41" i="7"/>
  <c r="AL41" i="7" s="1"/>
  <c r="AK42" i="7"/>
  <c r="AM42" i="7" s="1"/>
  <c r="AK43" i="7"/>
  <c r="AL43" i="7" s="1"/>
  <c r="AK44" i="7"/>
  <c r="AL44" i="7" s="1"/>
  <c r="AK45" i="7"/>
  <c r="AM45" i="7" s="1"/>
  <c r="AK46" i="7"/>
  <c r="AL46" i="7" s="1"/>
  <c r="AK47" i="7"/>
  <c r="AL47" i="7"/>
  <c r="AM47" i="7"/>
  <c r="AU47" i="7" s="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W33" i="13" s="1"/>
  <c r="B34" i="13"/>
  <c r="W34" i="13" s="1"/>
  <c r="B35" i="13"/>
  <c r="W35" i="13" s="1"/>
  <c r="B36" i="13"/>
  <c r="W36" i="13" s="1"/>
  <c r="B37" i="13"/>
  <c r="W37" i="13" s="1"/>
  <c r="B38" i="13"/>
  <c r="W38" i="13" s="1"/>
  <c r="B39" i="13"/>
  <c r="W39" i="13" s="1"/>
  <c r="B40" i="13"/>
  <c r="W40" i="13" s="1"/>
  <c r="B41" i="13"/>
  <c r="W41" i="13" s="1"/>
  <c r="B42" i="13"/>
  <c r="W42" i="13" s="1"/>
  <c r="B43" i="13"/>
  <c r="W43" i="13" s="1"/>
  <c r="B44" i="13"/>
  <c r="W44" i="13" s="1"/>
  <c r="B45" i="13"/>
  <c r="W45" i="13" s="1"/>
  <c r="B46" i="13"/>
  <c r="W46" i="13" s="1"/>
  <c r="B47" i="13"/>
  <c r="W47" i="13" s="1"/>
  <c r="B48" i="13"/>
  <c r="W48" i="13" s="1"/>
  <c r="B49" i="13"/>
  <c r="W49" i="13" s="1"/>
  <c r="B50" i="13"/>
  <c r="W50" i="13" s="1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W33" i="4" s="1"/>
  <c r="B34" i="4"/>
  <c r="W34" i="4" s="1"/>
  <c r="B35" i="4"/>
  <c r="W35" i="4" s="1"/>
  <c r="B36" i="4"/>
  <c r="W36" i="4" s="1"/>
  <c r="B37" i="4"/>
  <c r="W37" i="4" s="1"/>
  <c r="B38" i="4"/>
  <c r="W38" i="4" s="1"/>
  <c r="B39" i="4"/>
  <c r="W39" i="4" s="1"/>
  <c r="B40" i="4"/>
  <c r="W40" i="4" s="1"/>
  <c r="B41" i="4"/>
  <c r="W41" i="4" s="1"/>
  <c r="B42" i="4"/>
  <c r="W42" i="4" s="1"/>
  <c r="B43" i="4"/>
  <c r="W43" i="4" s="1"/>
  <c r="B44" i="4"/>
  <c r="W44" i="4" s="1"/>
  <c r="B45" i="4"/>
  <c r="W45" i="4" s="1"/>
  <c r="B46" i="4"/>
  <c r="W46" i="4" s="1"/>
  <c r="B47" i="4"/>
  <c r="W47" i="4" s="1"/>
  <c r="B48" i="4"/>
  <c r="W48" i="4" s="1"/>
  <c r="B49" i="4"/>
  <c r="W49" i="4" s="1"/>
  <c r="B50" i="4"/>
  <c r="W50" i="4" s="1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W33" i="12" s="1"/>
  <c r="AN30" i="7" s="1"/>
  <c r="B34" i="12"/>
  <c r="W34" i="12" s="1"/>
  <c r="AN31" i="7" s="1"/>
  <c r="B35" i="12"/>
  <c r="W35" i="12" s="1"/>
  <c r="AN32" i="7" s="1"/>
  <c r="B36" i="12"/>
  <c r="W36" i="12" s="1"/>
  <c r="AN33" i="7" s="1"/>
  <c r="B37" i="12"/>
  <c r="W37" i="12" s="1"/>
  <c r="AN34" i="7" s="1"/>
  <c r="B38" i="12"/>
  <c r="W38" i="12" s="1"/>
  <c r="AN35" i="7" s="1"/>
  <c r="B39" i="12"/>
  <c r="W39" i="12" s="1"/>
  <c r="AN36" i="7" s="1"/>
  <c r="B40" i="12"/>
  <c r="W40" i="12" s="1"/>
  <c r="AN37" i="7" s="1"/>
  <c r="B41" i="12"/>
  <c r="W41" i="12" s="1"/>
  <c r="AN38" i="7" s="1"/>
  <c r="B42" i="12"/>
  <c r="W42" i="12" s="1"/>
  <c r="AN39" i="7" s="1"/>
  <c r="B43" i="12"/>
  <c r="W43" i="12" s="1"/>
  <c r="AN40" i="7" s="1"/>
  <c r="B44" i="12"/>
  <c r="W44" i="12" s="1"/>
  <c r="AN41" i="7" s="1"/>
  <c r="B45" i="12"/>
  <c r="W45" i="12" s="1"/>
  <c r="AN42" i="7" s="1"/>
  <c r="B46" i="12"/>
  <c r="W46" i="12" s="1"/>
  <c r="AN43" i="7" s="1"/>
  <c r="B47" i="12"/>
  <c r="W47" i="12" s="1"/>
  <c r="AN44" i="7" s="1"/>
  <c r="B48" i="12"/>
  <c r="W48" i="12" s="1"/>
  <c r="AN45" i="7" s="1"/>
  <c r="B49" i="12"/>
  <c r="W49" i="12" s="1"/>
  <c r="AN46" i="7" s="1"/>
  <c r="B50" i="12"/>
  <c r="W50" i="12" s="1"/>
  <c r="AN47" i="7" s="1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AM43" i="7" l="1"/>
  <c r="AU43" i="7" s="1"/>
  <c r="AO42" i="7"/>
  <c r="AP42" i="7" s="1"/>
  <c r="AQ42" i="7" s="1"/>
  <c r="AW42" i="7" s="1"/>
  <c r="AO38" i="7"/>
  <c r="G34" i="11" s="1"/>
  <c r="AO34" i="7"/>
  <c r="AV34" i="7" s="1"/>
  <c r="AO30" i="7"/>
  <c r="G26" i="11" s="1"/>
  <c r="F43" i="11"/>
  <c r="AO47" i="7"/>
  <c r="AP47" i="7" s="1"/>
  <c r="AQ47" i="7" s="1"/>
  <c r="AO43" i="7"/>
  <c r="AV43" i="7" s="1"/>
  <c r="F39" i="11"/>
  <c r="AL45" i="7"/>
  <c r="AM36" i="7"/>
  <c r="AO36" i="7" s="1"/>
  <c r="AM40" i="7"/>
  <c r="AU40" i="7" s="1"/>
  <c r="AM32" i="7"/>
  <c r="AU32" i="7" s="1"/>
  <c r="AU38" i="7"/>
  <c r="F34" i="11"/>
  <c r="F26" i="11"/>
  <c r="AU30" i="7"/>
  <c r="AO45" i="7"/>
  <c r="AP45" i="7" s="1"/>
  <c r="AQ45" i="7" s="1"/>
  <c r="AU42" i="7"/>
  <c r="F38" i="11"/>
  <c r="F30" i="11"/>
  <c r="AU34" i="7"/>
  <c r="F41" i="11"/>
  <c r="AU45" i="7"/>
  <c r="AM46" i="7"/>
  <c r="AL42" i="7"/>
  <c r="AM41" i="7"/>
  <c r="AO41" i="7" s="1"/>
  <c r="AV41" i="7" s="1"/>
  <c r="AL38" i="7"/>
  <c r="AM37" i="7"/>
  <c r="AO37" i="7" s="1"/>
  <c r="AP37" i="7" s="1"/>
  <c r="AQ37" i="7" s="1"/>
  <c r="AL34" i="7"/>
  <c r="AM33" i="7"/>
  <c r="AO33" i="7" s="1"/>
  <c r="AV33" i="7" s="1"/>
  <c r="AL30" i="7"/>
  <c r="AM44" i="7"/>
  <c r="AM39" i="7"/>
  <c r="AO39" i="7" s="1"/>
  <c r="AM35" i="7"/>
  <c r="AO35" i="7" s="1"/>
  <c r="AV35" i="7" s="1"/>
  <c r="AM31" i="7"/>
  <c r="AO31" i="7" s="1"/>
  <c r="F25" i="11"/>
  <c r="AU29" i="7"/>
  <c r="J32" i="4"/>
  <c r="L32" i="4"/>
  <c r="N32" i="4"/>
  <c r="P32" i="4"/>
  <c r="AK29" i="5"/>
  <c r="AL29" i="5" s="1"/>
  <c r="H38" i="11" l="1"/>
  <c r="G38" i="11"/>
  <c r="G39" i="11"/>
  <c r="AV42" i="7"/>
  <c r="AV38" i="7"/>
  <c r="G30" i="11"/>
  <c r="AP43" i="7"/>
  <c r="AQ43" i="7" s="1"/>
  <c r="AW43" i="7" s="1"/>
  <c r="AP34" i="7"/>
  <c r="AQ34" i="7" s="1"/>
  <c r="AW34" i="7" s="1"/>
  <c r="AV47" i="7"/>
  <c r="AP38" i="7"/>
  <c r="AQ38" i="7" s="1"/>
  <c r="AW38" i="7" s="1"/>
  <c r="AU35" i="7"/>
  <c r="G29" i="11"/>
  <c r="AU41" i="7"/>
  <c r="G43" i="11"/>
  <c r="F28" i="11"/>
  <c r="AV45" i="7"/>
  <c r="G41" i="11"/>
  <c r="AU31" i="7"/>
  <c r="AP31" i="7"/>
  <c r="AQ31" i="7" s="1"/>
  <c r="AW31" i="7" s="1"/>
  <c r="AV30" i="7"/>
  <c r="AP36" i="7"/>
  <c r="AQ36" i="7" s="1"/>
  <c r="AW36" i="7" s="1"/>
  <c r="G32" i="11"/>
  <c r="AP30" i="7"/>
  <c r="AQ30" i="7" s="1"/>
  <c r="F27" i="11"/>
  <c r="F35" i="11"/>
  <c r="AV36" i="7"/>
  <c r="AU33" i="7"/>
  <c r="F33" i="11"/>
  <c r="F36" i="11"/>
  <c r="AO32" i="7"/>
  <c r="AP32" i="7" s="1"/>
  <c r="AQ32" i="7" s="1"/>
  <c r="AW32" i="7" s="1"/>
  <c r="AU37" i="7"/>
  <c r="F31" i="11"/>
  <c r="AP35" i="7"/>
  <c r="AQ35" i="7" s="1"/>
  <c r="H31" i="11" s="1"/>
  <c r="G31" i="11"/>
  <c r="AU36" i="7"/>
  <c r="F32" i="11"/>
  <c r="AO40" i="7"/>
  <c r="AP40" i="7" s="1"/>
  <c r="AQ40" i="7" s="1"/>
  <c r="AV39" i="7"/>
  <c r="G35" i="11"/>
  <c r="AU44" i="7"/>
  <c r="F40" i="11"/>
  <c r="AO44" i="7"/>
  <c r="F29" i="11"/>
  <c r="F37" i="11"/>
  <c r="AP39" i="7"/>
  <c r="AQ39" i="7" s="1"/>
  <c r="H35" i="11" s="1"/>
  <c r="AV31" i="7"/>
  <c r="G27" i="11"/>
  <c r="AV37" i="7"/>
  <c r="G33" i="11"/>
  <c r="AO46" i="7"/>
  <c r="AU46" i="7"/>
  <c r="F42" i="11"/>
  <c r="AU39" i="7"/>
  <c r="AP33" i="7"/>
  <c r="AQ33" i="7" s="1"/>
  <c r="H29" i="11" s="1"/>
  <c r="AP41" i="7"/>
  <c r="AQ41" i="7" s="1"/>
  <c r="H37" i="11" s="1"/>
  <c r="G37" i="11"/>
  <c r="H33" i="11"/>
  <c r="AW37" i="7"/>
  <c r="H27" i="11"/>
  <c r="AW45" i="7"/>
  <c r="H41" i="11"/>
  <c r="AW47" i="7"/>
  <c r="H43" i="11"/>
  <c r="AK30" i="9"/>
  <c r="AL30" i="9" s="1"/>
  <c r="AK31" i="9"/>
  <c r="AL31" i="9" s="1"/>
  <c r="AK32" i="9"/>
  <c r="AL32" i="9" s="1"/>
  <c r="AK18" i="9"/>
  <c r="AL18" i="9" s="1"/>
  <c r="AK19" i="9"/>
  <c r="AL19" i="9" s="1"/>
  <c r="AK20" i="9"/>
  <c r="AL20" i="9" s="1"/>
  <c r="AK21" i="9"/>
  <c r="AL21" i="9" s="1"/>
  <c r="AK22" i="9"/>
  <c r="AL22" i="9" s="1"/>
  <c r="AK23" i="9"/>
  <c r="AL23" i="9" s="1"/>
  <c r="AK24" i="9"/>
  <c r="AL24" i="9" s="1"/>
  <c r="AK25" i="9"/>
  <c r="AL25" i="9" s="1"/>
  <c r="AK26" i="9"/>
  <c r="AL26" i="9" s="1"/>
  <c r="AK27" i="9"/>
  <c r="AL27" i="9" s="1"/>
  <c r="AK28" i="9"/>
  <c r="AL28" i="9" s="1"/>
  <c r="AK29" i="9"/>
  <c r="AL29" i="9" s="1"/>
  <c r="J31" i="13"/>
  <c r="L31" i="13"/>
  <c r="AK18" i="5"/>
  <c r="AL18" i="5" s="1"/>
  <c r="AK19" i="5"/>
  <c r="AL19" i="5" s="1"/>
  <c r="AK20" i="5"/>
  <c r="AL20" i="5" s="1"/>
  <c r="AK21" i="5"/>
  <c r="AL21" i="5" s="1"/>
  <c r="AK22" i="5"/>
  <c r="AK23" i="5"/>
  <c r="AL23" i="5" s="1"/>
  <c r="AK24" i="5"/>
  <c r="AL24" i="5" s="1"/>
  <c r="AK25" i="5"/>
  <c r="AL25" i="5" s="1"/>
  <c r="AK26" i="5"/>
  <c r="AL26" i="5" s="1"/>
  <c r="AK27" i="5"/>
  <c r="AL27" i="5" s="1"/>
  <c r="AK28" i="5"/>
  <c r="L23" i="12"/>
  <c r="N23" i="12"/>
  <c r="P23" i="12"/>
  <c r="R23" i="12"/>
  <c r="T23" i="12"/>
  <c r="J24" i="12"/>
  <c r="L24" i="12"/>
  <c r="N24" i="12"/>
  <c r="P24" i="12"/>
  <c r="R24" i="12"/>
  <c r="T24" i="12"/>
  <c r="J23" i="13"/>
  <c r="L23" i="13"/>
  <c r="N23" i="13"/>
  <c r="P23" i="13"/>
  <c r="R23" i="13"/>
  <c r="T23" i="13"/>
  <c r="J24" i="13"/>
  <c r="L24" i="13"/>
  <c r="N24" i="13"/>
  <c r="P24" i="13"/>
  <c r="R24" i="13"/>
  <c r="T24" i="13"/>
  <c r="J25" i="13"/>
  <c r="W25" i="13" s="1"/>
  <c r="L25" i="13"/>
  <c r="N25" i="13"/>
  <c r="P25" i="13"/>
  <c r="R25" i="13"/>
  <c r="T25" i="13"/>
  <c r="H39" i="11" l="1"/>
  <c r="H30" i="11"/>
  <c r="H32" i="11"/>
  <c r="H34" i="11"/>
  <c r="AW35" i="7"/>
  <c r="AW30" i="7"/>
  <c r="H26" i="11"/>
  <c r="AW33" i="7"/>
  <c r="AW40" i="7"/>
  <c r="H36" i="11"/>
  <c r="H28" i="11"/>
  <c r="AV32" i="7"/>
  <c r="G28" i="11"/>
  <c r="AV40" i="7"/>
  <c r="G36" i="11"/>
  <c r="AW41" i="7"/>
  <c r="W23" i="13"/>
  <c r="AN20" i="9" s="1"/>
  <c r="W23" i="12"/>
  <c r="AN20" i="7" s="1"/>
  <c r="AW39" i="7"/>
  <c r="AV46" i="7"/>
  <c r="G42" i="11"/>
  <c r="AP46" i="7"/>
  <c r="AQ46" i="7" s="1"/>
  <c r="W24" i="13"/>
  <c r="AN21" i="9" s="1"/>
  <c r="AV44" i="7"/>
  <c r="AP44" i="7"/>
  <c r="AQ44" i="7" s="1"/>
  <c r="G40" i="11"/>
  <c r="W24" i="12"/>
  <c r="AN21" i="7" s="1"/>
  <c r="AM32" i="9"/>
  <c r="AM31" i="9"/>
  <c r="I27" i="11" s="1"/>
  <c r="AN22" i="9"/>
  <c r="AL28" i="5"/>
  <c r="AL22" i="5"/>
  <c r="AX31" i="9"/>
  <c r="AM30" i="9"/>
  <c r="I26" i="11" s="1"/>
  <c r="J23" i="4"/>
  <c r="L23" i="4"/>
  <c r="N23" i="4"/>
  <c r="P23" i="4"/>
  <c r="W23" i="4" l="1"/>
  <c r="AN20" i="5" s="1"/>
  <c r="AW44" i="7"/>
  <c r="H40" i="11"/>
  <c r="AW46" i="7"/>
  <c r="H42" i="11"/>
  <c r="AX32" i="9"/>
  <c r="I28" i="11"/>
  <c r="AX30" i="9"/>
  <c r="J20" i="4" l="1"/>
  <c r="L20" i="4"/>
  <c r="N20" i="4"/>
  <c r="P20" i="4"/>
  <c r="J21" i="4"/>
  <c r="L21" i="4"/>
  <c r="N21" i="4"/>
  <c r="P21" i="4"/>
  <c r="J22" i="4"/>
  <c r="L22" i="4"/>
  <c r="N22" i="4"/>
  <c r="P22" i="4"/>
  <c r="J24" i="4"/>
  <c r="L24" i="4"/>
  <c r="N24" i="4"/>
  <c r="P24" i="4"/>
  <c r="J25" i="4"/>
  <c r="L25" i="4"/>
  <c r="N25" i="4"/>
  <c r="P25" i="4"/>
  <c r="J26" i="4"/>
  <c r="L26" i="4"/>
  <c r="N26" i="4"/>
  <c r="P26" i="4"/>
  <c r="J27" i="4"/>
  <c r="L27" i="4"/>
  <c r="N27" i="4"/>
  <c r="P27" i="4"/>
  <c r="J28" i="4"/>
  <c r="L28" i="4"/>
  <c r="N28" i="4"/>
  <c r="P28" i="4"/>
  <c r="J29" i="4"/>
  <c r="L29" i="4"/>
  <c r="N29" i="4"/>
  <c r="P29" i="4"/>
  <c r="J30" i="4"/>
  <c r="L30" i="4"/>
  <c r="N30" i="4"/>
  <c r="P30" i="4"/>
  <c r="J31" i="4"/>
  <c r="L31" i="4"/>
  <c r="N31" i="4"/>
  <c r="P31" i="4"/>
  <c r="L28" i="13" l="1"/>
  <c r="J28" i="13"/>
  <c r="A43" i="11" l="1"/>
  <c r="X42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N23" i="11"/>
  <c r="AE23" i="11"/>
  <c r="X23" i="11"/>
  <c r="X21" i="11"/>
  <c r="X19" i="11"/>
  <c r="B13" i="11"/>
  <c r="A13" i="11" s="1"/>
  <c r="Q2" i="11"/>
  <c r="A33" i="10"/>
  <c r="A34" i="10" s="1"/>
  <c r="A35" i="10" s="1"/>
  <c r="A36" i="10" s="1"/>
  <c r="A37" i="10" s="1"/>
  <c r="A38" i="10" s="1"/>
  <c r="S28" i="10"/>
  <c r="AK22" i="10"/>
  <c r="AM22" i="10" s="1"/>
  <c r="AA15" i="11" s="1"/>
  <c r="AI6" i="10"/>
  <c r="AG6" i="10"/>
  <c r="AD6" i="10"/>
  <c r="AD1" i="10"/>
  <c r="X50" i="13"/>
  <c r="T50" i="13"/>
  <c r="R50" i="13"/>
  <c r="P50" i="13"/>
  <c r="N50" i="13"/>
  <c r="L50" i="13"/>
  <c r="J50" i="13"/>
  <c r="A50" i="13"/>
  <c r="X49" i="13"/>
  <c r="T49" i="13"/>
  <c r="R49" i="13"/>
  <c r="P49" i="13"/>
  <c r="N49" i="13"/>
  <c r="L49" i="13"/>
  <c r="J49" i="13"/>
  <c r="A49" i="13"/>
  <c r="X48" i="13"/>
  <c r="T48" i="13"/>
  <c r="R48" i="13"/>
  <c r="P48" i="13"/>
  <c r="N48" i="13"/>
  <c r="L48" i="13"/>
  <c r="J48" i="13"/>
  <c r="A48" i="13"/>
  <c r="X47" i="13"/>
  <c r="T47" i="13"/>
  <c r="R47" i="13"/>
  <c r="P47" i="13"/>
  <c r="N47" i="13"/>
  <c r="L47" i="13"/>
  <c r="J47" i="13"/>
  <c r="A47" i="13"/>
  <c r="X46" i="13"/>
  <c r="T46" i="13"/>
  <c r="R46" i="13"/>
  <c r="P46" i="13"/>
  <c r="N46" i="13"/>
  <c r="L46" i="13"/>
  <c r="J46" i="13"/>
  <c r="A46" i="13"/>
  <c r="X45" i="13"/>
  <c r="T45" i="13"/>
  <c r="R45" i="13"/>
  <c r="P45" i="13"/>
  <c r="N45" i="13"/>
  <c r="L45" i="13"/>
  <c r="J45" i="13"/>
  <c r="A45" i="13"/>
  <c r="X44" i="13"/>
  <c r="T44" i="13"/>
  <c r="R44" i="13"/>
  <c r="P44" i="13"/>
  <c r="N44" i="13"/>
  <c r="L44" i="13"/>
  <c r="J44" i="13"/>
  <c r="A44" i="13"/>
  <c r="X43" i="13"/>
  <c r="T43" i="13"/>
  <c r="R43" i="13"/>
  <c r="P43" i="13"/>
  <c r="N43" i="13"/>
  <c r="L43" i="13"/>
  <c r="J43" i="13"/>
  <c r="A43" i="13"/>
  <c r="X42" i="13"/>
  <c r="T42" i="13"/>
  <c r="R42" i="13"/>
  <c r="P42" i="13"/>
  <c r="N42" i="13"/>
  <c r="L42" i="13"/>
  <c r="J42" i="13"/>
  <c r="A42" i="13"/>
  <c r="X41" i="13"/>
  <c r="T41" i="13"/>
  <c r="R41" i="13"/>
  <c r="P41" i="13"/>
  <c r="N41" i="13"/>
  <c r="L41" i="13"/>
  <c r="J41" i="13"/>
  <c r="A41" i="13"/>
  <c r="X40" i="13"/>
  <c r="T40" i="13"/>
  <c r="R40" i="13"/>
  <c r="P40" i="13"/>
  <c r="N40" i="13"/>
  <c r="L40" i="13"/>
  <c r="J40" i="13"/>
  <c r="A40" i="13"/>
  <c r="X39" i="13"/>
  <c r="AN37" i="9"/>
  <c r="T39" i="13"/>
  <c r="R39" i="13"/>
  <c r="P39" i="13"/>
  <c r="N39" i="13"/>
  <c r="L39" i="13"/>
  <c r="J39" i="13"/>
  <c r="A39" i="13"/>
  <c r="X38" i="13"/>
  <c r="AN36" i="9"/>
  <c r="T38" i="13"/>
  <c r="R38" i="13"/>
  <c r="P38" i="13"/>
  <c r="N38" i="13"/>
  <c r="L38" i="13"/>
  <c r="J38" i="13"/>
  <c r="A38" i="13"/>
  <c r="X37" i="13"/>
  <c r="T37" i="13"/>
  <c r="R37" i="13"/>
  <c r="P37" i="13"/>
  <c r="N37" i="13"/>
  <c r="L37" i="13"/>
  <c r="J37" i="13"/>
  <c r="A37" i="13"/>
  <c r="X36" i="13"/>
  <c r="T36" i="13"/>
  <c r="R36" i="13"/>
  <c r="P36" i="13"/>
  <c r="N36" i="13"/>
  <c r="L36" i="13"/>
  <c r="J36" i="13"/>
  <c r="A36" i="13"/>
  <c r="X35" i="13"/>
  <c r="AN32" i="9"/>
  <c r="AO32" i="9" s="1"/>
  <c r="J28" i="11" s="1"/>
  <c r="T35" i="13"/>
  <c r="R35" i="13"/>
  <c r="P35" i="13"/>
  <c r="N35" i="13"/>
  <c r="L35" i="13"/>
  <c r="J35" i="13"/>
  <c r="A35" i="13"/>
  <c r="X34" i="13"/>
  <c r="AN31" i="9"/>
  <c r="AO31" i="9" s="1"/>
  <c r="J27" i="11" s="1"/>
  <c r="T34" i="13"/>
  <c r="R34" i="13"/>
  <c r="P34" i="13"/>
  <c r="N34" i="13"/>
  <c r="L34" i="13"/>
  <c r="J34" i="13"/>
  <c r="A34" i="13"/>
  <c r="X33" i="13"/>
  <c r="AN30" i="9"/>
  <c r="AO30" i="9" s="1"/>
  <c r="J26" i="11" s="1"/>
  <c r="T33" i="13"/>
  <c r="R33" i="13"/>
  <c r="P33" i="13"/>
  <c r="N33" i="13"/>
  <c r="L33" i="13"/>
  <c r="J33" i="13"/>
  <c r="A33" i="13"/>
  <c r="X32" i="13"/>
  <c r="T32" i="13"/>
  <c r="R32" i="13"/>
  <c r="P32" i="13"/>
  <c r="N32" i="13"/>
  <c r="L32" i="13"/>
  <c r="J32" i="13"/>
  <c r="W32" i="13" s="1"/>
  <c r="X31" i="13"/>
  <c r="T31" i="13"/>
  <c r="R31" i="13"/>
  <c r="P31" i="13"/>
  <c r="N31" i="13"/>
  <c r="X30" i="13"/>
  <c r="T30" i="13"/>
  <c r="R30" i="13"/>
  <c r="P30" i="13"/>
  <c r="N30" i="13"/>
  <c r="L30" i="13"/>
  <c r="J30" i="13"/>
  <c r="W30" i="13" s="1"/>
  <c r="X29" i="13"/>
  <c r="T29" i="13"/>
  <c r="R29" i="13"/>
  <c r="P29" i="13"/>
  <c r="N29" i="13"/>
  <c r="L29" i="13"/>
  <c r="J29" i="13"/>
  <c r="X28" i="13"/>
  <c r="T28" i="13"/>
  <c r="R28" i="13"/>
  <c r="P28" i="13"/>
  <c r="N28" i="13"/>
  <c r="W28" i="13" s="1"/>
  <c r="X27" i="13"/>
  <c r="T27" i="13"/>
  <c r="R27" i="13"/>
  <c r="P27" i="13"/>
  <c r="N27" i="13"/>
  <c r="L27" i="13"/>
  <c r="J27" i="13"/>
  <c r="X26" i="13"/>
  <c r="T26" i="13"/>
  <c r="R26" i="13"/>
  <c r="P26" i="13"/>
  <c r="N26" i="13"/>
  <c r="L26" i="13"/>
  <c r="J26" i="13"/>
  <c r="X25" i="13"/>
  <c r="X24" i="13"/>
  <c r="X22" i="13"/>
  <c r="T22" i="13"/>
  <c r="R22" i="13"/>
  <c r="P22" i="13"/>
  <c r="N22" i="13"/>
  <c r="L22" i="13"/>
  <c r="J22" i="13"/>
  <c r="X21" i="13"/>
  <c r="T21" i="13"/>
  <c r="R21" i="13"/>
  <c r="P21" i="13"/>
  <c r="N21" i="13"/>
  <c r="L21" i="13"/>
  <c r="J21" i="13"/>
  <c r="X20" i="13"/>
  <c r="T20" i="13"/>
  <c r="R20" i="13"/>
  <c r="P20" i="13"/>
  <c r="N20" i="13"/>
  <c r="L20" i="13"/>
  <c r="J20" i="13"/>
  <c r="B20" i="13"/>
  <c r="H15" i="13"/>
  <c r="I14" i="13" s="1"/>
  <c r="C15" i="13"/>
  <c r="D15" i="13" s="1"/>
  <c r="P11" i="13"/>
  <c r="C11" i="13"/>
  <c r="C10" i="13"/>
  <c r="C9" i="13"/>
  <c r="C8" i="13"/>
  <c r="C7" i="13"/>
  <c r="V5" i="13"/>
  <c r="W4" i="13"/>
  <c r="AN48" i="9"/>
  <c r="AK48" i="9"/>
  <c r="AM48" i="9" s="1"/>
  <c r="A48" i="9"/>
  <c r="AN47" i="9"/>
  <c r="AK47" i="9"/>
  <c r="AM47" i="9" s="1"/>
  <c r="I43" i="11" s="1"/>
  <c r="A47" i="9"/>
  <c r="AN46" i="9"/>
  <c r="AK46" i="9"/>
  <c r="AM46" i="9" s="1"/>
  <c r="A46" i="9"/>
  <c r="AN45" i="9"/>
  <c r="AK45" i="9"/>
  <c r="AM45" i="9" s="1"/>
  <c r="I41" i="11" s="1"/>
  <c r="A45" i="9"/>
  <c r="AN44" i="9"/>
  <c r="AK44" i="9"/>
  <c r="AM44" i="9" s="1"/>
  <c r="I40" i="11" s="1"/>
  <c r="A44" i="9"/>
  <c r="AN43" i="9"/>
  <c r="AK43" i="9"/>
  <c r="AM43" i="9" s="1"/>
  <c r="A43" i="9"/>
  <c r="AN42" i="9"/>
  <c r="AK42" i="9"/>
  <c r="AM42" i="9" s="1"/>
  <c r="I38" i="11" s="1"/>
  <c r="A42" i="9"/>
  <c r="AN41" i="9"/>
  <c r="AK41" i="9"/>
  <c r="AM41" i="9" s="1"/>
  <c r="I37" i="11" s="1"/>
  <c r="A41" i="9"/>
  <c r="AN40" i="9"/>
  <c r="AK40" i="9"/>
  <c r="AM40" i="9" s="1"/>
  <c r="I36" i="11" s="1"/>
  <c r="A40" i="9"/>
  <c r="AN39" i="9"/>
  <c r="AK39" i="9"/>
  <c r="AM39" i="9" s="1"/>
  <c r="I35" i="11" s="1"/>
  <c r="A39" i="9"/>
  <c r="AN38" i="9"/>
  <c r="AK38" i="9"/>
  <c r="AM38" i="9" s="1"/>
  <c r="I34" i="11" s="1"/>
  <c r="A38" i="9"/>
  <c r="AK37" i="9"/>
  <c r="AM37" i="9" s="1"/>
  <c r="I33" i="11" s="1"/>
  <c r="A37" i="9"/>
  <c r="AK36" i="9"/>
  <c r="AM36" i="9" s="1"/>
  <c r="I32" i="11" s="1"/>
  <c r="A36" i="9"/>
  <c r="AN35" i="9"/>
  <c r="AK35" i="9"/>
  <c r="AM35" i="9" s="1"/>
  <c r="I31" i="11" s="1"/>
  <c r="A35" i="9"/>
  <c r="AN34" i="9"/>
  <c r="AK34" i="9"/>
  <c r="AM34" i="9" s="1"/>
  <c r="I30" i="11" s="1"/>
  <c r="A34" i="9"/>
  <c r="AN33" i="9"/>
  <c r="AK33" i="9"/>
  <c r="AM33" i="9" s="1"/>
  <c r="I29" i="11" s="1"/>
  <c r="A33" i="9"/>
  <c r="A32" i="9"/>
  <c r="A31" i="9"/>
  <c r="AK17" i="9"/>
  <c r="AL17" i="9" s="1"/>
  <c r="F17" i="9"/>
  <c r="A17" i="9" s="1"/>
  <c r="X10" i="9"/>
  <c r="V7" i="9"/>
  <c r="Q7" i="9"/>
  <c r="K7" i="9"/>
  <c r="AD5" i="9"/>
  <c r="M5" i="9"/>
  <c r="AB2" i="9"/>
  <c r="A33" i="8"/>
  <c r="A34" i="8" s="1"/>
  <c r="A35" i="8" s="1"/>
  <c r="A36" i="8" s="1"/>
  <c r="A37" i="8" s="1"/>
  <c r="A38" i="8" s="1"/>
  <c r="S28" i="8"/>
  <c r="AK22" i="8"/>
  <c r="AM22" i="8" s="1"/>
  <c r="AA14" i="11" s="1"/>
  <c r="AI6" i="8"/>
  <c r="AG6" i="8"/>
  <c r="AD6" i="8"/>
  <c r="AD1" i="8"/>
  <c r="X50" i="12"/>
  <c r="T50" i="12"/>
  <c r="R50" i="12"/>
  <c r="P50" i="12"/>
  <c r="N50" i="12"/>
  <c r="L50" i="12"/>
  <c r="J50" i="12"/>
  <c r="A50" i="12"/>
  <c r="X49" i="12"/>
  <c r="T49" i="12"/>
  <c r="R49" i="12"/>
  <c r="P49" i="12"/>
  <c r="N49" i="12"/>
  <c r="L49" i="12"/>
  <c r="J49" i="12"/>
  <c r="A49" i="12"/>
  <c r="X48" i="12"/>
  <c r="T48" i="12"/>
  <c r="R48" i="12"/>
  <c r="P48" i="12"/>
  <c r="N48" i="12"/>
  <c r="L48" i="12"/>
  <c r="J48" i="12"/>
  <c r="A48" i="12"/>
  <c r="X47" i="12"/>
  <c r="T47" i="12"/>
  <c r="R47" i="12"/>
  <c r="P47" i="12"/>
  <c r="N47" i="12"/>
  <c r="L47" i="12"/>
  <c r="J47" i="12"/>
  <c r="A47" i="12"/>
  <c r="X46" i="12"/>
  <c r="T46" i="12"/>
  <c r="R46" i="12"/>
  <c r="P46" i="12"/>
  <c r="N46" i="12"/>
  <c r="L46" i="12"/>
  <c r="J46" i="12"/>
  <c r="A46" i="12"/>
  <c r="X45" i="12"/>
  <c r="T45" i="12"/>
  <c r="R45" i="12"/>
  <c r="P45" i="12"/>
  <c r="N45" i="12"/>
  <c r="L45" i="12"/>
  <c r="J45" i="12"/>
  <c r="A45" i="12"/>
  <c r="X44" i="12"/>
  <c r="T44" i="12"/>
  <c r="R44" i="12"/>
  <c r="P44" i="12"/>
  <c r="N44" i="12"/>
  <c r="L44" i="12"/>
  <c r="J44" i="12"/>
  <c r="A44" i="12"/>
  <c r="X43" i="12"/>
  <c r="T43" i="12"/>
  <c r="R43" i="12"/>
  <c r="P43" i="12"/>
  <c r="N43" i="12"/>
  <c r="L43" i="12"/>
  <c r="J43" i="12"/>
  <c r="A43" i="12"/>
  <c r="X42" i="12"/>
  <c r="T42" i="12"/>
  <c r="R42" i="12"/>
  <c r="P42" i="12"/>
  <c r="N42" i="12"/>
  <c r="L42" i="12"/>
  <c r="J42" i="12"/>
  <c r="A42" i="12"/>
  <c r="X41" i="12"/>
  <c r="T41" i="12"/>
  <c r="R41" i="12"/>
  <c r="P41" i="12"/>
  <c r="N41" i="12"/>
  <c r="L41" i="12"/>
  <c r="J41" i="12"/>
  <c r="A41" i="12"/>
  <c r="X40" i="12"/>
  <c r="T40" i="12"/>
  <c r="R40" i="12"/>
  <c r="P40" i="12"/>
  <c r="N40" i="12"/>
  <c r="L40" i="12"/>
  <c r="J40" i="12"/>
  <c r="A40" i="12"/>
  <c r="X39" i="12"/>
  <c r="T39" i="12"/>
  <c r="R39" i="12"/>
  <c r="P39" i="12"/>
  <c r="N39" i="12"/>
  <c r="L39" i="12"/>
  <c r="J39" i="12"/>
  <c r="A39" i="12"/>
  <c r="X38" i="12"/>
  <c r="T38" i="12"/>
  <c r="R38" i="12"/>
  <c r="P38" i="12"/>
  <c r="N38" i="12"/>
  <c r="L38" i="12"/>
  <c r="J38" i="12"/>
  <c r="A38" i="12"/>
  <c r="X37" i="12"/>
  <c r="T37" i="12"/>
  <c r="R37" i="12"/>
  <c r="P37" i="12"/>
  <c r="N37" i="12"/>
  <c r="L37" i="12"/>
  <c r="J37" i="12"/>
  <c r="A37" i="12"/>
  <c r="X36" i="12"/>
  <c r="T36" i="12"/>
  <c r="R36" i="12"/>
  <c r="P36" i="12"/>
  <c r="N36" i="12"/>
  <c r="L36" i="12"/>
  <c r="J36" i="12"/>
  <c r="A36" i="12"/>
  <c r="X35" i="12"/>
  <c r="T35" i="12"/>
  <c r="R35" i="12"/>
  <c r="P35" i="12"/>
  <c r="N35" i="12"/>
  <c r="L35" i="12"/>
  <c r="J35" i="12"/>
  <c r="A35" i="12"/>
  <c r="X34" i="12"/>
  <c r="T34" i="12"/>
  <c r="R34" i="12"/>
  <c r="P34" i="12"/>
  <c r="N34" i="12"/>
  <c r="L34" i="12"/>
  <c r="J34" i="12"/>
  <c r="A34" i="12"/>
  <c r="X33" i="12"/>
  <c r="T33" i="12"/>
  <c r="R33" i="12"/>
  <c r="P33" i="12"/>
  <c r="N33" i="12"/>
  <c r="L33" i="12"/>
  <c r="J33" i="12"/>
  <c r="A33" i="12"/>
  <c r="X32" i="12"/>
  <c r="T32" i="12"/>
  <c r="R32" i="12"/>
  <c r="P32" i="12"/>
  <c r="N32" i="12"/>
  <c r="L32" i="12"/>
  <c r="J32" i="12"/>
  <c r="X31" i="12"/>
  <c r="T31" i="12"/>
  <c r="R31" i="12"/>
  <c r="P31" i="12"/>
  <c r="N31" i="12"/>
  <c r="L31" i="12"/>
  <c r="J31" i="12"/>
  <c r="X30" i="12"/>
  <c r="T30" i="12"/>
  <c r="R30" i="12"/>
  <c r="P30" i="12"/>
  <c r="N30" i="12"/>
  <c r="L30" i="12"/>
  <c r="J30" i="12"/>
  <c r="W30" i="12" s="1"/>
  <c r="AN27" i="7" s="1"/>
  <c r="X29" i="12"/>
  <c r="T29" i="12"/>
  <c r="R29" i="12"/>
  <c r="P29" i="12"/>
  <c r="N29" i="12"/>
  <c r="L29" i="12"/>
  <c r="J29" i="12"/>
  <c r="X28" i="12"/>
  <c r="T28" i="12"/>
  <c r="R28" i="12"/>
  <c r="P28" i="12"/>
  <c r="N28" i="12"/>
  <c r="L28" i="12"/>
  <c r="J28" i="12"/>
  <c r="X27" i="12"/>
  <c r="T27" i="12"/>
  <c r="R27" i="12"/>
  <c r="P27" i="12"/>
  <c r="N27" i="12"/>
  <c r="L27" i="12"/>
  <c r="J27" i="12"/>
  <c r="X26" i="12"/>
  <c r="T26" i="12"/>
  <c r="R26" i="12"/>
  <c r="P26" i="12"/>
  <c r="N26" i="12"/>
  <c r="L26" i="12"/>
  <c r="J26" i="12"/>
  <c r="W26" i="12" s="1"/>
  <c r="AN23" i="7" s="1"/>
  <c r="X25" i="12"/>
  <c r="T25" i="12"/>
  <c r="R25" i="12"/>
  <c r="P25" i="12"/>
  <c r="N25" i="12"/>
  <c r="L25" i="12"/>
  <c r="J25" i="12"/>
  <c r="X24" i="12"/>
  <c r="X22" i="12"/>
  <c r="T22" i="12"/>
  <c r="R22" i="12"/>
  <c r="P22" i="12"/>
  <c r="N22" i="12"/>
  <c r="L22" i="12"/>
  <c r="X21" i="12"/>
  <c r="T21" i="12"/>
  <c r="R21" i="12"/>
  <c r="P21" i="12"/>
  <c r="N21" i="12"/>
  <c r="L21" i="12"/>
  <c r="X20" i="12"/>
  <c r="T20" i="12"/>
  <c r="R20" i="12"/>
  <c r="P20" i="12"/>
  <c r="N20" i="12"/>
  <c r="L20" i="12"/>
  <c r="B20" i="12"/>
  <c r="H15" i="12"/>
  <c r="I14" i="12" s="1"/>
  <c r="C15" i="12"/>
  <c r="D15" i="12" s="1"/>
  <c r="P11" i="12"/>
  <c r="C11" i="12"/>
  <c r="C10" i="12"/>
  <c r="C9" i="12"/>
  <c r="C8" i="12"/>
  <c r="C7" i="12"/>
  <c r="V5" i="12"/>
  <c r="W4" i="12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K17" i="7"/>
  <c r="F17" i="7"/>
  <c r="A17" i="7" s="1"/>
  <c r="X10" i="7"/>
  <c r="V7" i="7"/>
  <c r="Q7" i="7"/>
  <c r="K7" i="7"/>
  <c r="AD5" i="7"/>
  <c r="M5" i="7"/>
  <c r="Z2" i="7"/>
  <c r="A33" i="6"/>
  <c r="A34" i="6" s="1"/>
  <c r="A35" i="6" s="1"/>
  <c r="A36" i="6" s="1"/>
  <c r="A37" i="6" s="1"/>
  <c r="A38" i="6" s="1"/>
  <c r="S28" i="6"/>
  <c r="AK22" i="6"/>
  <c r="AM22" i="6" s="1"/>
  <c r="AA13" i="11" s="1"/>
  <c r="AI6" i="6"/>
  <c r="AG6" i="6"/>
  <c r="AD6" i="6"/>
  <c r="AD1" i="6"/>
  <c r="X50" i="4"/>
  <c r="AN47" i="5"/>
  <c r="T50" i="4"/>
  <c r="R50" i="4"/>
  <c r="P50" i="4"/>
  <c r="N50" i="4"/>
  <c r="L50" i="4"/>
  <c r="J50" i="4"/>
  <c r="A50" i="4"/>
  <c r="X49" i="4"/>
  <c r="T49" i="4"/>
  <c r="R49" i="4"/>
  <c r="P49" i="4"/>
  <c r="N49" i="4"/>
  <c r="L49" i="4"/>
  <c r="J49" i="4"/>
  <c r="A49" i="4"/>
  <c r="X48" i="4"/>
  <c r="AN45" i="5"/>
  <c r="T48" i="4"/>
  <c r="R48" i="4"/>
  <c r="P48" i="4"/>
  <c r="N48" i="4"/>
  <c r="L48" i="4"/>
  <c r="J48" i="4"/>
  <c r="A48" i="4"/>
  <c r="X47" i="4"/>
  <c r="T47" i="4"/>
  <c r="R47" i="4"/>
  <c r="P47" i="4"/>
  <c r="N47" i="4"/>
  <c r="L47" i="4"/>
  <c r="J47" i="4"/>
  <c r="A47" i="4"/>
  <c r="X46" i="4"/>
  <c r="AN43" i="5"/>
  <c r="T46" i="4"/>
  <c r="R46" i="4"/>
  <c r="P46" i="4"/>
  <c r="N46" i="4"/>
  <c r="L46" i="4"/>
  <c r="J46" i="4"/>
  <c r="A46" i="4"/>
  <c r="X45" i="4"/>
  <c r="AN42" i="5"/>
  <c r="T45" i="4"/>
  <c r="R45" i="4"/>
  <c r="P45" i="4"/>
  <c r="N45" i="4"/>
  <c r="L45" i="4"/>
  <c r="J45" i="4"/>
  <c r="A45" i="4"/>
  <c r="X44" i="4"/>
  <c r="AN41" i="5"/>
  <c r="T44" i="4"/>
  <c r="R44" i="4"/>
  <c r="P44" i="4"/>
  <c r="N44" i="4"/>
  <c r="L44" i="4"/>
  <c r="J44" i="4"/>
  <c r="A44" i="4"/>
  <c r="X43" i="4"/>
  <c r="T43" i="4"/>
  <c r="R43" i="4"/>
  <c r="P43" i="4"/>
  <c r="N43" i="4"/>
  <c r="L43" i="4"/>
  <c r="J43" i="4"/>
  <c r="A43" i="4"/>
  <c r="X42" i="4"/>
  <c r="T42" i="4"/>
  <c r="R42" i="4"/>
  <c r="P42" i="4"/>
  <c r="N42" i="4"/>
  <c r="L42" i="4"/>
  <c r="J42" i="4"/>
  <c r="A42" i="4"/>
  <c r="X41" i="4"/>
  <c r="T41" i="4"/>
  <c r="R41" i="4"/>
  <c r="P41" i="4"/>
  <c r="N41" i="4"/>
  <c r="L41" i="4"/>
  <c r="J41" i="4"/>
  <c r="A41" i="4"/>
  <c r="X40" i="4"/>
  <c r="AN37" i="5"/>
  <c r="T40" i="4"/>
  <c r="R40" i="4"/>
  <c r="P40" i="4"/>
  <c r="N40" i="4"/>
  <c r="L40" i="4"/>
  <c r="J40" i="4"/>
  <c r="A40" i="4"/>
  <c r="X39" i="4"/>
  <c r="T39" i="4"/>
  <c r="R39" i="4"/>
  <c r="P39" i="4"/>
  <c r="N39" i="4"/>
  <c r="L39" i="4"/>
  <c r="J39" i="4"/>
  <c r="A39" i="4"/>
  <c r="X38" i="4"/>
  <c r="AN35" i="5"/>
  <c r="T38" i="4"/>
  <c r="R38" i="4"/>
  <c r="P38" i="4"/>
  <c r="N38" i="4"/>
  <c r="L38" i="4"/>
  <c r="J38" i="4"/>
  <c r="A38" i="4"/>
  <c r="X37" i="4"/>
  <c r="AN34" i="5"/>
  <c r="T37" i="4"/>
  <c r="R37" i="4"/>
  <c r="P37" i="4"/>
  <c r="N37" i="4"/>
  <c r="L37" i="4"/>
  <c r="J37" i="4"/>
  <c r="A37" i="4"/>
  <c r="X36" i="4"/>
  <c r="AN33" i="5"/>
  <c r="T36" i="4"/>
  <c r="R36" i="4"/>
  <c r="P36" i="4"/>
  <c r="N36" i="4"/>
  <c r="L36" i="4"/>
  <c r="J36" i="4"/>
  <c r="A36" i="4"/>
  <c r="X35" i="4"/>
  <c r="AN32" i="5"/>
  <c r="T35" i="4"/>
  <c r="R35" i="4"/>
  <c r="P35" i="4"/>
  <c r="N35" i="4"/>
  <c r="L35" i="4"/>
  <c r="J35" i="4"/>
  <c r="A35" i="4"/>
  <c r="X34" i="4"/>
  <c r="AN31" i="5"/>
  <c r="T34" i="4"/>
  <c r="R34" i="4"/>
  <c r="P34" i="4"/>
  <c r="N34" i="4"/>
  <c r="L34" i="4"/>
  <c r="J34" i="4"/>
  <c r="A34" i="4"/>
  <c r="X33" i="4"/>
  <c r="T33" i="4"/>
  <c r="R33" i="4"/>
  <c r="P33" i="4"/>
  <c r="N33" i="4"/>
  <c r="L33" i="4"/>
  <c r="J33" i="4"/>
  <c r="A33" i="4"/>
  <c r="X32" i="4"/>
  <c r="T32" i="4"/>
  <c r="R32" i="4"/>
  <c r="W32" i="4" s="1"/>
  <c r="X31" i="4"/>
  <c r="T31" i="4"/>
  <c r="R31" i="4"/>
  <c r="X30" i="4"/>
  <c r="T30" i="4"/>
  <c r="R30" i="4"/>
  <c r="W30" i="4" s="1"/>
  <c r="AN27" i="5" s="1"/>
  <c r="X29" i="4"/>
  <c r="T29" i="4"/>
  <c r="R29" i="4"/>
  <c r="X28" i="4"/>
  <c r="T28" i="4"/>
  <c r="R28" i="4"/>
  <c r="X27" i="4"/>
  <c r="T27" i="4"/>
  <c r="R27" i="4"/>
  <c r="X26" i="4"/>
  <c r="T26" i="4"/>
  <c r="R26" i="4"/>
  <c r="W26" i="4" s="1"/>
  <c r="X25" i="4"/>
  <c r="T25" i="4"/>
  <c r="R25" i="4"/>
  <c r="X24" i="4"/>
  <c r="T24" i="4"/>
  <c r="R24" i="4"/>
  <c r="X22" i="4"/>
  <c r="T22" i="4"/>
  <c r="R22" i="4"/>
  <c r="X21" i="4"/>
  <c r="T21" i="4"/>
  <c r="R21" i="4"/>
  <c r="X20" i="4"/>
  <c r="T20" i="4"/>
  <c r="R20" i="4"/>
  <c r="B20" i="4"/>
  <c r="H15" i="4"/>
  <c r="I14" i="4" s="1"/>
  <c r="C15" i="4"/>
  <c r="D15" i="4" s="1"/>
  <c r="P11" i="4"/>
  <c r="C11" i="4"/>
  <c r="C10" i="4"/>
  <c r="C9" i="4"/>
  <c r="C8" i="4"/>
  <c r="C7" i="4"/>
  <c r="V5" i="4"/>
  <c r="W4" i="4"/>
  <c r="AK47" i="5"/>
  <c r="AM47" i="5" s="1"/>
  <c r="A47" i="5"/>
  <c r="AN46" i="5"/>
  <c r="AK46" i="5"/>
  <c r="AM46" i="5" s="1"/>
  <c r="A46" i="5"/>
  <c r="AK45" i="5"/>
  <c r="AM45" i="5" s="1"/>
  <c r="A45" i="5"/>
  <c r="AN44" i="5"/>
  <c r="AK44" i="5"/>
  <c r="AM44" i="5" s="1"/>
  <c r="A44" i="5"/>
  <c r="AK43" i="5"/>
  <c r="AM43" i="5" s="1"/>
  <c r="A43" i="5"/>
  <c r="AK42" i="5"/>
  <c r="AM42" i="5" s="1"/>
  <c r="A42" i="5"/>
  <c r="AK41" i="5"/>
  <c r="AM41" i="5" s="1"/>
  <c r="A41" i="5"/>
  <c r="AN40" i="5"/>
  <c r="AK40" i="5"/>
  <c r="AM40" i="5" s="1"/>
  <c r="A40" i="5"/>
  <c r="AN39" i="5"/>
  <c r="AK39" i="5"/>
  <c r="AM39" i="5" s="1"/>
  <c r="A39" i="5"/>
  <c r="AN38" i="5"/>
  <c r="AK38" i="5"/>
  <c r="AM38" i="5" s="1"/>
  <c r="A38" i="5"/>
  <c r="AK37" i="5"/>
  <c r="AM37" i="5" s="1"/>
  <c r="A37" i="5"/>
  <c r="AN36" i="5"/>
  <c r="AK36" i="5"/>
  <c r="AM36" i="5" s="1"/>
  <c r="A36" i="5"/>
  <c r="AK35" i="5"/>
  <c r="AM35" i="5" s="1"/>
  <c r="A35" i="5"/>
  <c r="AK34" i="5"/>
  <c r="A34" i="5"/>
  <c r="AK33" i="5"/>
  <c r="AM33" i="5" s="1"/>
  <c r="A33" i="5"/>
  <c r="AK32" i="5"/>
  <c r="AL32" i="5" s="1"/>
  <c r="A32" i="5"/>
  <c r="AK31" i="5"/>
  <c r="AM31" i="5" s="1"/>
  <c r="A31" i="5"/>
  <c r="AN30" i="5"/>
  <c r="AK30" i="5"/>
  <c r="AM30" i="5" s="1"/>
  <c r="A30" i="5"/>
  <c r="AK17" i="5"/>
  <c r="AL17" i="5" s="1"/>
  <c r="A17" i="5"/>
  <c r="AK15" i="5"/>
  <c r="W21" i="4" l="1"/>
  <c r="Y33" i="13"/>
  <c r="W25" i="4"/>
  <c r="AN22" i="5" s="1"/>
  <c r="W22" i="4"/>
  <c r="AN19" i="5" s="1"/>
  <c r="W31" i="4"/>
  <c r="AN28" i="5" s="1"/>
  <c r="W27" i="4"/>
  <c r="AN24" i="5" s="1"/>
  <c r="AX43" i="9"/>
  <c r="I39" i="11"/>
  <c r="W31" i="13"/>
  <c r="AN28" i="9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W20" i="4"/>
  <c r="AN17" i="5" s="1"/>
  <c r="W22" i="12"/>
  <c r="AN19" i="7" s="1"/>
  <c r="W25" i="12"/>
  <c r="AN22" i="7" s="1"/>
  <c r="W29" i="12"/>
  <c r="AN26" i="7" s="1"/>
  <c r="AX46" i="9"/>
  <c r="I42" i="11"/>
  <c r="W29" i="4"/>
  <c r="AN26" i="5" s="1"/>
  <c r="A20" i="12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W20" i="12"/>
  <c r="W21" i="12"/>
  <c r="AN18" i="7" s="1"/>
  <c r="W28" i="12"/>
  <c r="AN25" i="7" s="1"/>
  <c r="W32" i="12"/>
  <c r="AN29" i="7" s="1"/>
  <c r="AO29" i="7" s="1"/>
  <c r="Y36" i="12"/>
  <c r="Y42" i="12"/>
  <c r="Y48" i="12"/>
  <c r="W22" i="13"/>
  <c r="AN19" i="9" s="1"/>
  <c r="W27" i="13"/>
  <c r="AN24" i="9" s="1"/>
  <c r="W29" i="13"/>
  <c r="AN26" i="9" s="1"/>
  <c r="W24" i="4"/>
  <c r="AN21" i="5" s="1"/>
  <c r="Y28" i="4"/>
  <c r="W28" i="4"/>
  <c r="AN25" i="5" s="1"/>
  <c r="W27" i="12"/>
  <c r="AN24" i="7" s="1"/>
  <c r="W31" i="12"/>
  <c r="AN28" i="7" s="1"/>
  <c r="A20" i="13"/>
  <c r="A21" i="13" s="1"/>
  <c r="A22" i="13" s="1"/>
  <c r="W20" i="13"/>
  <c r="AN17" i="9" s="1"/>
  <c r="W21" i="13"/>
  <c r="AN18" i="9" s="1"/>
  <c r="W26" i="13"/>
  <c r="AN23" i="9" s="1"/>
  <c r="AR31" i="9"/>
  <c r="C27" i="11"/>
  <c r="AR31" i="7"/>
  <c r="AR33" i="7"/>
  <c r="C29" i="11"/>
  <c r="AR35" i="7"/>
  <c r="C31" i="11"/>
  <c r="C33" i="11"/>
  <c r="AR37" i="7"/>
  <c r="AR38" i="7"/>
  <c r="C34" i="11"/>
  <c r="AR40" i="7"/>
  <c r="C36" i="11"/>
  <c r="AR45" i="7"/>
  <c r="C41" i="11"/>
  <c r="AR47" i="7"/>
  <c r="C43" i="11"/>
  <c r="AR30" i="9"/>
  <c r="AR30" i="7"/>
  <c r="C26" i="11"/>
  <c r="AR36" i="7"/>
  <c r="C32" i="11"/>
  <c r="C35" i="11"/>
  <c r="AR39" i="7"/>
  <c r="AR41" i="7"/>
  <c r="C37" i="11"/>
  <c r="AR42" i="7"/>
  <c r="C38" i="11"/>
  <c r="AR43" i="7"/>
  <c r="C39" i="11"/>
  <c r="AR44" i="7"/>
  <c r="C40" i="11"/>
  <c r="AR46" i="7"/>
  <c r="C42" i="11"/>
  <c r="M26" i="11"/>
  <c r="O26" i="11"/>
  <c r="Q26" i="11"/>
  <c r="L26" i="11"/>
  <c r="N26" i="11"/>
  <c r="P26" i="11"/>
  <c r="L28" i="11"/>
  <c r="N28" i="11"/>
  <c r="P28" i="11"/>
  <c r="M28" i="11"/>
  <c r="O28" i="11"/>
  <c r="Q28" i="11"/>
  <c r="L30" i="11"/>
  <c r="N30" i="11"/>
  <c r="P30" i="11"/>
  <c r="M30" i="11"/>
  <c r="O30" i="11"/>
  <c r="Q30" i="11"/>
  <c r="M32" i="11"/>
  <c r="O32" i="11"/>
  <c r="Q32" i="11"/>
  <c r="L32" i="11"/>
  <c r="N32" i="11"/>
  <c r="P32" i="11"/>
  <c r="M34" i="11"/>
  <c r="O34" i="11"/>
  <c r="Q34" i="11"/>
  <c r="L34" i="11"/>
  <c r="N34" i="11"/>
  <c r="P34" i="11"/>
  <c r="M36" i="11"/>
  <c r="O36" i="11"/>
  <c r="Q36" i="11"/>
  <c r="L36" i="11"/>
  <c r="N36" i="11"/>
  <c r="P36" i="11"/>
  <c r="M38" i="11"/>
  <c r="O38" i="11"/>
  <c r="Q38" i="11"/>
  <c r="L38" i="11"/>
  <c r="N38" i="11"/>
  <c r="P38" i="11"/>
  <c r="L40" i="11"/>
  <c r="N40" i="11"/>
  <c r="P40" i="11"/>
  <c r="M40" i="11"/>
  <c r="O40" i="11"/>
  <c r="Q40" i="11"/>
  <c r="L42" i="11"/>
  <c r="N42" i="11"/>
  <c r="P42" i="11"/>
  <c r="M42" i="11"/>
  <c r="O42" i="11"/>
  <c r="Q42" i="11"/>
  <c r="M43" i="11"/>
  <c r="O43" i="11"/>
  <c r="Q43" i="11"/>
  <c r="L43" i="11"/>
  <c r="N43" i="11"/>
  <c r="P43" i="11"/>
  <c r="L27" i="11"/>
  <c r="N27" i="11"/>
  <c r="P27" i="11"/>
  <c r="M27" i="11"/>
  <c r="O27" i="11"/>
  <c r="Q27" i="11"/>
  <c r="M29" i="11"/>
  <c r="O29" i="11"/>
  <c r="Q29" i="11"/>
  <c r="L29" i="11"/>
  <c r="N29" i="11"/>
  <c r="P29" i="11"/>
  <c r="M31" i="11"/>
  <c r="O31" i="11"/>
  <c r="Q31" i="11"/>
  <c r="L31" i="11"/>
  <c r="N31" i="11"/>
  <c r="P31" i="11"/>
  <c r="L33" i="11"/>
  <c r="N33" i="11"/>
  <c r="P33" i="11"/>
  <c r="M33" i="11"/>
  <c r="O33" i="11"/>
  <c r="Q33" i="11"/>
  <c r="L35" i="11"/>
  <c r="N35" i="11"/>
  <c r="P35" i="11"/>
  <c r="M35" i="11"/>
  <c r="O35" i="11"/>
  <c r="Q35" i="11"/>
  <c r="L37" i="11"/>
  <c r="N37" i="11"/>
  <c r="P37" i="11"/>
  <c r="M37" i="11"/>
  <c r="O37" i="11"/>
  <c r="Q37" i="11"/>
  <c r="Q39" i="11"/>
  <c r="L39" i="11"/>
  <c r="N39" i="11"/>
  <c r="P39" i="11"/>
  <c r="M39" i="11"/>
  <c r="O39" i="11"/>
  <c r="M41" i="11"/>
  <c r="O41" i="11"/>
  <c r="Q41" i="11"/>
  <c r="L41" i="11"/>
  <c r="N41" i="11"/>
  <c r="P41" i="11"/>
  <c r="AM32" i="5"/>
  <c r="AR33" i="9" s="1"/>
  <c r="AL43" i="5"/>
  <c r="Y21" i="4"/>
  <c r="AN29" i="5"/>
  <c r="Y22" i="12"/>
  <c r="Y29" i="12"/>
  <c r="AY30" i="9"/>
  <c r="AP30" i="9"/>
  <c r="AQ30" i="9" s="1"/>
  <c r="AP32" i="9"/>
  <c r="AQ32" i="9" s="1"/>
  <c r="AY32" i="9"/>
  <c r="P14" i="6"/>
  <c r="AL31" i="5"/>
  <c r="AO36" i="5"/>
  <c r="AS37" i="9" s="1"/>
  <c r="AL44" i="5"/>
  <c r="Y25" i="4"/>
  <c r="AN23" i="5"/>
  <c r="AL38" i="9"/>
  <c r="AP31" i="9"/>
  <c r="AQ31" i="9" s="1"/>
  <c r="AY31" i="9"/>
  <c r="AA17" i="11"/>
  <c r="Y37" i="13"/>
  <c r="Y40" i="13"/>
  <c r="Y31" i="13"/>
  <c r="Y39" i="13"/>
  <c r="A18" i="9"/>
  <c r="A19" i="9" s="1"/>
  <c r="A20" i="9" s="1"/>
  <c r="A21" i="9" s="1"/>
  <c r="A22" i="9" s="1"/>
  <c r="A23" i="9" s="1"/>
  <c r="A24" i="9" s="1"/>
  <c r="A25" i="9" s="1"/>
  <c r="AL37" i="5"/>
  <c r="AL38" i="5"/>
  <c r="AL35" i="5"/>
  <c r="AL40" i="5"/>
  <c r="AL41" i="5"/>
  <c r="AL46" i="5"/>
  <c r="AL47" i="5"/>
  <c r="Y20" i="4"/>
  <c r="Y24" i="4"/>
  <c r="Y27" i="4"/>
  <c r="Y30" i="4"/>
  <c r="Y31" i="4"/>
  <c r="Y26" i="12"/>
  <c r="AL33" i="9"/>
  <c r="AL34" i="9"/>
  <c r="AL40" i="9"/>
  <c r="AL46" i="9"/>
  <c r="Y28" i="13"/>
  <c r="Y42" i="13"/>
  <c r="Y43" i="13"/>
  <c r="Y45" i="13"/>
  <c r="Y49" i="13"/>
  <c r="Y34" i="12"/>
  <c r="Y40" i="12"/>
  <c r="Y46" i="12"/>
  <c r="AM34" i="5"/>
  <c r="AL34" i="5"/>
  <c r="Y32" i="4"/>
  <c r="Y34" i="4"/>
  <c r="Y41" i="4"/>
  <c r="Y43" i="4"/>
  <c r="Y50" i="4"/>
  <c r="Y31" i="12"/>
  <c r="Y32" i="12"/>
  <c r="Y33" i="12"/>
  <c r="Y37" i="12"/>
  <c r="Y38" i="12"/>
  <c r="Y39" i="12"/>
  <c r="Y43" i="12"/>
  <c r="Y44" i="12"/>
  <c r="Y45" i="12"/>
  <c r="Y49" i="12"/>
  <c r="Y50" i="12"/>
  <c r="AL35" i="9"/>
  <c r="AL36" i="9"/>
  <c r="AL37" i="9"/>
  <c r="AL43" i="9"/>
  <c r="Y29" i="13"/>
  <c r="Y30" i="13"/>
  <c r="Y32" i="13"/>
  <c r="Y38" i="13"/>
  <c r="Y44" i="13"/>
  <c r="Y50" i="13"/>
  <c r="Y24" i="12"/>
  <c r="Y27" i="12"/>
  <c r="Y30" i="12"/>
  <c r="Y35" i="12"/>
  <c r="Y41" i="12"/>
  <c r="Y47" i="12"/>
  <c r="Y34" i="13"/>
  <c r="Y35" i="13"/>
  <c r="Y36" i="13"/>
  <c r="Y41" i="13"/>
  <c r="Y46" i="13"/>
  <c r="Y47" i="13"/>
  <c r="Y48" i="13"/>
  <c r="Y33" i="4"/>
  <c r="Y42" i="4"/>
  <c r="AO42" i="5"/>
  <c r="Y38" i="4"/>
  <c r="Y40" i="4"/>
  <c r="Y47" i="4"/>
  <c r="Y48" i="4"/>
  <c r="Y35" i="4"/>
  <c r="Y37" i="4"/>
  <c r="Y39" i="4"/>
  <c r="Y44" i="4"/>
  <c r="Y46" i="4"/>
  <c r="Y49" i="4"/>
  <c r="Y36" i="4"/>
  <c r="Y45" i="4"/>
  <c r="A14" i="11"/>
  <c r="A18" i="7"/>
  <c r="A19" i="7" s="1"/>
  <c r="AL15" i="5"/>
  <c r="R14" i="6" s="1"/>
  <c r="AN18" i="5"/>
  <c r="AK15" i="7"/>
  <c r="AU30" i="9"/>
  <c r="AU31" i="9"/>
  <c r="AU32" i="9"/>
  <c r="Y21" i="12"/>
  <c r="A18" i="5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L30" i="5"/>
  <c r="AL33" i="5"/>
  <c r="AL36" i="5"/>
  <c r="AL39" i="5"/>
  <c r="AL42" i="5"/>
  <c r="AL45" i="5"/>
  <c r="Y22" i="4"/>
  <c r="Y26" i="4"/>
  <c r="Y29" i="4"/>
  <c r="AL17" i="7"/>
  <c r="AU44" i="9"/>
  <c r="Y25" i="12"/>
  <c r="Y28" i="12"/>
  <c r="AO38" i="9"/>
  <c r="AL39" i="9"/>
  <c r="AL42" i="9"/>
  <c r="AL45" i="9"/>
  <c r="AL48" i="9"/>
  <c r="AL41" i="9"/>
  <c r="AL44" i="9"/>
  <c r="AL47" i="9"/>
  <c r="Y21" i="13"/>
  <c r="Y25" i="13"/>
  <c r="AN25" i="9"/>
  <c r="Y24" i="13"/>
  <c r="AN27" i="9"/>
  <c r="AR39" i="9"/>
  <c r="AR41" i="9"/>
  <c r="AR47" i="9"/>
  <c r="AR37" i="9"/>
  <c r="AR43" i="9"/>
  <c r="AR45" i="9"/>
  <c r="AR34" i="9"/>
  <c r="AR36" i="9"/>
  <c r="AR38" i="9"/>
  <c r="AR40" i="9"/>
  <c r="AR42" i="9"/>
  <c r="AR44" i="9"/>
  <c r="AR46" i="9"/>
  <c r="AR48" i="9"/>
  <c r="AM15" i="5"/>
  <c r="AM28" i="5" s="1"/>
  <c r="AO30" i="5"/>
  <c r="AO38" i="5"/>
  <c r="AO40" i="5"/>
  <c r="AO44" i="5"/>
  <c r="AO46" i="5"/>
  <c r="AO31" i="5"/>
  <c r="AO33" i="5"/>
  <c r="AO35" i="5"/>
  <c r="AO37" i="5"/>
  <c r="AO39" i="5"/>
  <c r="AO41" i="5"/>
  <c r="AO43" i="5"/>
  <c r="AO45" i="5"/>
  <c r="AO47" i="5"/>
  <c r="N15" i="6"/>
  <c r="Y27" i="13"/>
  <c r="Y22" i="13"/>
  <c r="Y26" i="13"/>
  <c r="Y20" i="13"/>
  <c r="AL15" i="9"/>
  <c r="R14" i="10" s="1"/>
  <c r="AO42" i="9"/>
  <c r="AO35" i="9"/>
  <c r="AO39" i="9"/>
  <c r="AO45" i="9"/>
  <c r="AX34" i="9"/>
  <c r="AX37" i="9"/>
  <c r="AX48" i="9"/>
  <c r="AX35" i="9"/>
  <c r="AX42" i="9"/>
  <c r="AX45" i="9"/>
  <c r="AO34" i="9"/>
  <c r="AO37" i="9"/>
  <c r="AX39" i="9"/>
  <c r="AO48" i="9"/>
  <c r="AY48" i="9" s="1"/>
  <c r="AX33" i="9"/>
  <c r="AO33" i="9"/>
  <c r="J29" i="11" s="1"/>
  <c r="AK15" i="9"/>
  <c r="AX36" i="9"/>
  <c r="AO36" i="9"/>
  <c r="J32" i="11" s="1"/>
  <c r="AX41" i="9"/>
  <c r="AO41" i="9"/>
  <c r="J37" i="11" s="1"/>
  <c r="AX38" i="9"/>
  <c r="AX40" i="9"/>
  <c r="AO40" i="9"/>
  <c r="J36" i="11" s="1"/>
  <c r="AX47" i="9"/>
  <c r="AO47" i="9"/>
  <c r="AX44" i="9"/>
  <c r="AO44" i="9"/>
  <c r="J40" i="11" s="1"/>
  <c r="AO43" i="9"/>
  <c r="AO46" i="9"/>
  <c r="J42" i="11" s="1"/>
  <c r="Y20" i="12"/>
  <c r="AN17" i="7"/>
  <c r="AO32" i="5" l="1"/>
  <c r="AS32" i="7" s="1"/>
  <c r="G25" i="11"/>
  <c r="AP29" i="7"/>
  <c r="AQ29" i="7" s="1"/>
  <c r="AP43" i="9"/>
  <c r="AQ43" i="9" s="1"/>
  <c r="K39" i="11" s="1"/>
  <c r="J39" i="11"/>
  <c r="B34" i="9"/>
  <c r="D34" i="9" s="1"/>
  <c r="J30" i="11"/>
  <c r="B39" i="9"/>
  <c r="D39" i="9" s="1"/>
  <c r="J35" i="11"/>
  <c r="B42" i="9"/>
  <c r="D42" i="9" s="1"/>
  <c r="J38" i="11"/>
  <c r="AZ30" i="9"/>
  <c r="K26" i="11"/>
  <c r="AP47" i="9"/>
  <c r="AQ47" i="9" s="1"/>
  <c r="K43" i="11" s="1"/>
  <c r="J43" i="11"/>
  <c r="B37" i="9"/>
  <c r="D37" i="9" s="1"/>
  <c r="J33" i="11"/>
  <c r="B45" i="9"/>
  <c r="C45" i="9" s="1"/>
  <c r="J41" i="11"/>
  <c r="AY35" i="9"/>
  <c r="J31" i="11"/>
  <c r="B38" i="9"/>
  <c r="C38" i="9" s="1"/>
  <c r="J34" i="11"/>
  <c r="AZ31" i="9"/>
  <c r="K27" i="11"/>
  <c r="AZ32" i="9"/>
  <c r="K28" i="11"/>
  <c r="AS45" i="7"/>
  <c r="D41" i="11"/>
  <c r="AS41" i="7"/>
  <c r="D37" i="11"/>
  <c r="AS37" i="7"/>
  <c r="D33" i="11"/>
  <c r="AS33" i="7"/>
  <c r="D29" i="11"/>
  <c r="AS46" i="7"/>
  <c r="D42" i="11"/>
  <c r="D36" i="11"/>
  <c r="AS40" i="7"/>
  <c r="AR28" i="7"/>
  <c r="C24" i="11"/>
  <c r="AR35" i="9"/>
  <c r="AR34" i="7"/>
  <c r="C30" i="11"/>
  <c r="AS47" i="7"/>
  <c r="D43" i="11"/>
  <c r="AS43" i="7"/>
  <c r="D39" i="11"/>
  <c r="AS39" i="7"/>
  <c r="D35" i="11"/>
  <c r="AS35" i="7"/>
  <c r="D31" i="11"/>
  <c r="AS31" i="9"/>
  <c r="AS31" i="7"/>
  <c r="D27" i="11"/>
  <c r="AS44" i="7"/>
  <c r="D40" i="11"/>
  <c r="D34" i="11"/>
  <c r="AS38" i="7"/>
  <c r="AS30" i="9"/>
  <c r="D26" i="11"/>
  <c r="AS30" i="7"/>
  <c r="AS42" i="7"/>
  <c r="D38" i="11"/>
  <c r="AS36" i="7"/>
  <c r="D32" i="11"/>
  <c r="AR32" i="9"/>
  <c r="AR32" i="7"/>
  <c r="C28" i="11"/>
  <c r="A15" i="11"/>
  <c r="AO34" i="5"/>
  <c r="AP34" i="5" s="1"/>
  <c r="AQ34" i="5" s="1"/>
  <c r="AM29" i="5"/>
  <c r="B36" i="5"/>
  <c r="D36" i="5" s="1"/>
  <c r="AP36" i="5"/>
  <c r="AQ36" i="5" s="1"/>
  <c r="AR28" i="9"/>
  <c r="AO28" i="5"/>
  <c r="A23" i="13"/>
  <c r="A24" i="13" s="1"/>
  <c r="A25" i="13" s="1"/>
  <c r="A26" i="13" s="1"/>
  <c r="A27" i="13" s="1"/>
  <c r="A28" i="13" s="1"/>
  <c r="A29" i="13" s="1"/>
  <c r="A30" i="13" s="1"/>
  <c r="A31" i="13" s="1"/>
  <c r="A32" i="13" s="1"/>
  <c r="AM26" i="5"/>
  <c r="AM21" i="5"/>
  <c r="AM23" i="5"/>
  <c r="AM25" i="5"/>
  <c r="AM22" i="5"/>
  <c r="A20" i="7"/>
  <c r="A21" i="7" s="1"/>
  <c r="A22" i="7" s="1"/>
  <c r="A23" i="7" s="1"/>
  <c r="A24" i="7" s="1"/>
  <c r="A25" i="7" s="1"/>
  <c r="A26" i="7" s="1"/>
  <c r="A27" i="7" s="1"/>
  <c r="A28" i="7" s="1"/>
  <c r="A29" i="7" s="1"/>
  <c r="AM20" i="5"/>
  <c r="AM24" i="5"/>
  <c r="AM27" i="5"/>
  <c r="AM18" i="5"/>
  <c r="AM19" i="5"/>
  <c r="AP35" i="9"/>
  <c r="AQ35" i="9" s="1"/>
  <c r="K31" i="11" s="1"/>
  <c r="A26" i="9"/>
  <c r="A27" i="9" s="1"/>
  <c r="A28" i="9" s="1"/>
  <c r="A29" i="9" s="1"/>
  <c r="A30" i="9" s="1"/>
  <c r="AP39" i="9"/>
  <c r="AQ39" i="9" s="1"/>
  <c r="K35" i="11" s="1"/>
  <c r="AY39" i="9"/>
  <c r="AY38" i="9"/>
  <c r="B35" i="9"/>
  <c r="D35" i="9" s="1"/>
  <c r="AP38" i="9"/>
  <c r="AQ38" i="9" s="1"/>
  <c r="K34" i="11" s="1"/>
  <c r="AL15" i="7"/>
  <c r="R14" i="8" s="1"/>
  <c r="AY34" i="9"/>
  <c r="AS43" i="9"/>
  <c r="AP42" i="5"/>
  <c r="AQ42" i="5" s="1"/>
  <c r="B42" i="5"/>
  <c r="C42" i="5" s="1"/>
  <c r="N15" i="8"/>
  <c r="P14" i="8"/>
  <c r="AM15" i="7"/>
  <c r="AU47" i="9"/>
  <c r="AU41" i="9"/>
  <c r="AU38" i="9"/>
  <c r="AU35" i="9"/>
  <c r="AF3" i="10"/>
  <c r="AM17" i="5"/>
  <c r="C13" i="11" s="1"/>
  <c r="AU45" i="9"/>
  <c r="AU43" i="9"/>
  <c r="AU40" i="9"/>
  <c r="AU37" i="9"/>
  <c r="AU34" i="9"/>
  <c r="AF3" i="6"/>
  <c r="AW44" i="9"/>
  <c r="AP45" i="9"/>
  <c r="AQ45" i="9" s="1"/>
  <c r="K41" i="11" s="1"/>
  <c r="AU48" i="9"/>
  <c r="AV44" i="9"/>
  <c r="B43" i="7"/>
  <c r="AU46" i="9"/>
  <c r="AU42" i="9"/>
  <c r="AU39" i="9"/>
  <c r="AU36" i="9"/>
  <c r="AU33" i="9"/>
  <c r="AF3" i="8"/>
  <c r="AS46" i="9"/>
  <c r="B45" i="5"/>
  <c r="AS42" i="9"/>
  <c r="B41" i="5"/>
  <c r="AS38" i="9"/>
  <c r="B37" i="5"/>
  <c r="AS34" i="9"/>
  <c r="B33" i="5"/>
  <c r="AS45" i="9"/>
  <c r="B44" i="5"/>
  <c r="AS39" i="9"/>
  <c r="B38" i="5"/>
  <c r="B30" i="5"/>
  <c r="AS48" i="9"/>
  <c r="B47" i="5"/>
  <c r="AS44" i="9"/>
  <c r="B43" i="5"/>
  <c r="AS40" i="9"/>
  <c r="B39" i="5"/>
  <c r="AS36" i="9"/>
  <c r="B35" i="5"/>
  <c r="B31" i="5"/>
  <c r="AS47" i="9"/>
  <c r="B46" i="5"/>
  <c r="AS41" i="9"/>
  <c r="B40" i="5"/>
  <c r="AP47" i="5"/>
  <c r="AQ47" i="5" s="1"/>
  <c r="AP45" i="5"/>
  <c r="AQ45" i="5" s="1"/>
  <c r="AP43" i="5"/>
  <c r="AQ43" i="5" s="1"/>
  <c r="AP41" i="5"/>
  <c r="AQ41" i="5" s="1"/>
  <c r="AP39" i="5"/>
  <c r="AQ39" i="5" s="1"/>
  <c r="AP37" i="5"/>
  <c r="AQ37" i="5" s="1"/>
  <c r="AP35" i="5"/>
  <c r="AQ35" i="5" s="1"/>
  <c r="AP33" i="5"/>
  <c r="AQ33" i="5" s="1"/>
  <c r="AP31" i="5"/>
  <c r="AQ31" i="5" s="1"/>
  <c r="AP44" i="5"/>
  <c r="AQ44" i="5" s="1"/>
  <c r="AP46" i="5"/>
  <c r="AQ46" i="5" s="1"/>
  <c r="AP40" i="5"/>
  <c r="AQ40" i="5" s="1"/>
  <c r="AP38" i="5"/>
  <c r="AQ38" i="5" s="1"/>
  <c r="AP32" i="5"/>
  <c r="AQ32" i="5" s="1"/>
  <c r="AP30" i="5"/>
  <c r="AQ30" i="5" s="1"/>
  <c r="P22" i="10"/>
  <c r="AY42" i="9"/>
  <c r="AP42" i="9"/>
  <c r="AQ42" i="9" s="1"/>
  <c r="K38" i="11" s="1"/>
  <c r="B48" i="9"/>
  <c r="D48" i="9" s="1"/>
  <c r="AY45" i="9"/>
  <c r="AY37" i="9"/>
  <c r="B32" i="9"/>
  <c r="AP37" i="9"/>
  <c r="AQ37" i="9" s="1"/>
  <c r="K33" i="11" s="1"/>
  <c r="AP48" i="9"/>
  <c r="AQ48" i="9" s="1"/>
  <c r="AP34" i="9"/>
  <c r="AQ34" i="9" s="1"/>
  <c r="K30" i="11" s="1"/>
  <c r="B44" i="9"/>
  <c r="AY44" i="9"/>
  <c r="AP44" i="9"/>
  <c r="AQ44" i="9" s="1"/>
  <c r="K40" i="11" s="1"/>
  <c r="B46" i="9"/>
  <c r="AY46" i="9"/>
  <c r="AP46" i="9"/>
  <c r="AQ46" i="9" s="1"/>
  <c r="K42" i="11" s="1"/>
  <c r="AZ38" i="9"/>
  <c r="AY41" i="9"/>
  <c r="B41" i="9"/>
  <c r="B36" i="9"/>
  <c r="AY36" i="9"/>
  <c r="N15" i="10"/>
  <c r="P14" i="10"/>
  <c r="AM15" i="9"/>
  <c r="AM28" i="9" s="1"/>
  <c r="I24" i="11" s="1"/>
  <c r="B33" i="9"/>
  <c r="AP33" i="9"/>
  <c r="AQ33" i="9" s="1"/>
  <c r="K29" i="11" s="1"/>
  <c r="AY33" i="9"/>
  <c r="B43" i="9"/>
  <c r="AY43" i="9"/>
  <c r="B47" i="9"/>
  <c r="AY47" i="9"/>
  <c r="B40" i="9"/>
  <c r="AP40" i="9"/>
  <c r="AQ40" i="9" s="1"/>
  <c r="K36" i="11" s="1"/>
  <c r="AY40" i="9"/>
  <c r="AP41" i="9"/>
  <c r="AQ41" i="9" s="1"/>
  <c r="K37" i="11" s="1"/>
  <c r="AP36" i="9"/>
  <c r="AQ36" i="9" s="1"/>
  <c r="K32" i="11" s="1"/>
  <c r="P22" i="8"/>
  <c r="D28" i="11" l="1"/>
  <c r="AS32" i="9"/>
  <c r="AS33" i="9"/>
  <c r="AZ35" i="9"/>
  <c r="AZ39" i="9"/>
  <c r="C42" i="9"/>
  <c r="AZ43" i="9"/>
  <c r="C39" i="9"/>
  <c r="D45" i="9"/>
  <c r="C34" i="9"/>
  <c r="D38" i="9"/>
  <c r="AZ47" i="9"/>
  <c r="C37" i="9"/>
  <c r="B32" i="5"/>
  <c r="C32" i="5" s="1"/>
  <c r="B34" i="5"/>
  <c r="D34" i="5" s="1"/>
  <c r="AM25" i="7"/>
  <c r="AM27" i="7"/>
  <c r="AU27" i="9" s="1"/>
  <c r="H25" i="11"/>
  <c r="AM18" i="7"/>
  <c r="AM28" i="7"/>
  <c r="AM21" i="7"/>
  <c r="AM26" i="7"/>
  <c r="AM24" i="7"/>
  <c r="AM23" i="7"/>
  <c r="AU23" i="9" s="1"/>
  <c r="AM22" i="7"/>
  <c r="AM20" i="7"/>
  <c r="AM19" i="7"/>
  <c r="AZ45" i="9"/>
  <c r="C36" i="5"/>
  <c r="AT30" i="9"/>
  <c r="AT30" i="7"/>
  <c r="E26" i="11"/>
  <c r="AT38" i="7"/>
  <c r="E34" i="11"/>
  <c r="AT46" i="7"/>
  <c r="E42" i="11"/>
  <c r="AT31" i="9"/>
  <c r="E27" i="11"/>
  <c r="AT31" i="7"/>
  <c r="AT35" i="7"/>
  <c r="E31" i="11"/>
  <c r="E35" i="11"/>
  <c r="AT39" i="7"/>
  <c r="AT43" i="7"/>
  <c r="E39" i="11"/>
  <c r="AT47" i="7"/>
  <c r="E43" i="11"/>
  <c r="AR19" i="7"/>
  <c r="C15" i="11"/>
  <c r="AR27" i="7"/>
  <c r="C23" i="11"/>
  <c r="AR20" i="7"/>
  <c r="C16" i="11"/>
  <c r="C18" i="11"/>
  <c r="AR22" i="7"/>
  <c r="AR23" i="7"/>
  <c r="AU23" i="7" s="1"/>
  <c r="C19" i="11"/>
  <c r="C22" i="11"/>
  <c r="AR26" i="7"/>
  <c r="AT35" i="9"/>
  <c r="AT34" i="7"/>
  <c r="E30" i="11"/>
  <c r="AS34" i="7"/>
  <c r="D30" i="11"/>
  <c r="AT32" i="9"/>
  <c r="AT32" i="7"/>
  <c r="E28" i="11"/>
  <c r="AT40" i="7"/>
  <c r="E36" i="11"/>
  <c r="AT44" i="7"/>
  <c r="E40" i="11"/>
  <c r="AT33" i="7"/>
  <c r="E29" i="11"/>
  <c r="E33" i="11"/>
  <c r="AT37" i="7"/>
  <c r="E37" i="11"/>
  <c r="AT41" i="7"/>
  <c r="AT45" i="7"/>
  <c r="E41" i="11"/>
  <c r="AT42" i="7"/>
  <c r="E38" i="11"/>
  <c r="C14" i="11"/>
  <c r="AR18" i="7"/>
  <c r="AU18" i="7" s="1"/>
  <c r="AR24" i="7"/>
  <c r="C20" i="11"/>
  <c r="AR25" i="7"/>
  <c r="C21" i="11"/>
  <c r="C17" i="11"/>
  <c r="AR21" i="7"/>
  <c r="AU21" i="7" s="1"/>
  <c r="AS28" i="7"/>
  <c r="D24" i="11"/>
  <c r="AT36" i="7"/>
  <c r="E32" i="11"/>
  <c r="AO29" i="5"/>
  <c r="C25" i="11"/>
  <c r="AR29" i="7"/>
  <c r="A16" i="11"/>
  <c r="AS35" i="9"/>
  <c r="AT37" i="9"/>
  <c r="D42" i="5"/>
  <c r="AT43" i="9"/>
  <c r="AO28" i="9"/>
  <c r="AW32" i="9"/>
  <c r="AV32" i="9"/>
  <c r="AW30" i="9"/>
  <c r="AV30" i="9"/>
  <c r="AR19" i="9"/>
  <c r="AO19" i="5"/>
  <c r="AR27" i="9"/>
  <c r="AO27" i="5"/>
  <c r="AR20" i="9"/>
  <c r="AO20" i="5"/>
  <c r="AR25" i="9"/>
  <c r="AO25" i="5"/>
  <c r="AR21" i="9"/>
  <c r="AO21" i="5"/>
  <c r="AM26" i="9"/>
  <c r="I22" i="11" s="1"/>
  <c r="AM27" i="9"/>
  <c r="I23" i="11" s="1"/>
  <c r="AM22" i="9"/>
  <c r="I18" i="11" s="1"/>
  <c r="AM23" i="9"/>
  <c r="I19" i="11" s="1"/>
  <c r="AM24" i="9"/>
  <c r="I20" i="11" s="1"/>
  <c r="AM19" i="9"/>
  <c r="I15" i="11" s="1"/>
  <c r="AP28" i="5"/>
  <c r="AQ28" i="5" s="1"/>
  <c r="AS28" i="9"/>
  <c r="AW31" i="9"/>
  <c r="AV31" i="9"/>
  <c r="AR18" i="9"/>
  <c r="AO18" i="5"/>
  <c r="AR24" i="9"/>
  <c r="AO24" i="5"/>
  <c r="AR22" i="9"/>
  <c r="AO22" i="5"/>
  <c r="AR23" i="9"/>
  <c r="AO23" i="5"/>
  <c r="AR26" i="9"/>
  <c r="AO26" i="5"/>
  <c r="AM20" i="9"/>
  <c r="I16" i="11" s="1"/>
  <c r="AM21" i="9"/>
  <c r="I17" i="11" s="1"/>
  <c r="AM18" i="9"/>
  <c r="I14" i="11" s="1"/>
  <c r="AM25" i="9"/>
  <c r="I21" i="11" s="1"/>
  <c r="AM29" i="9"/>
  <c r="I25" i="11" s="1"/>
  <c r="AZ42" i="9"/>
  <c r="C35" i="9"/>
  <c r="B30" i="9"/>
  <c r="D30" i="9" s="1"/>
  <c r="AU22" i="9"/>
  <c r="AM17" i="7"/>
  <c r="AO17" i="7" s="1"/>
  <c r="G13" i="11" s="1"/>
  <c r="AR17" i="7"/>
  <c r="AR17" i="9"/>
  <c r="AO17" i="5"/>
  <c r="AP17" i="5" s="1"/>
  <c r="AQ17" i="5" s="1"/>
  <c r="AT17" i="9" s="1"/>
  <c r="AW34" i="9"/>
  <c r="AW39" i="9"/>
  <c r="AW41" i="9"/>
  <c r="AV33" i="9"/>
  <c r="B32" i="7"/>
  <c r="AV42" i="9"/>
  <c r="B41" i="7"/>
  <c r="AV46" i="9"/>
  <c r="B45" i="7"/>
  <c r="D43" i="7"/>
  <c r="C43" i="7"/>
  <c r="B31" i="9"/>
  <c r="P23" i="6"/>
  <c r="N14" i="6"/>
  <c r="T14" i="6" s="1"/>
  <c r="X13" i="11" s="1"/>
  <c r="AI15" i="6"/>
  <c r="AV37" i="9"/>
  <c r="B36" i="7"/>
  <c r="AV45" i="9"/>
  <c r="B44" i="7"/>
  <c r="AV35" i="9"/>
  <c r="B34" i="7"/>
  <c r="AU24" i="9"/>
  <c r="B29" i="7"/>
  <c r="AW36" i="9"/>
  <c r="AV39" i="9"/>
  <c r="B38" i="7"/>
  <c r="AW46" i="9"/>
  <c r="AW48" i="9"/>
  <c r="AV34" i="9"/>
  <c r="B33" i="7"/>
  <c r="AW40" i="9"/>
  <c r="AV43" i="9"/>
  <c r="B42" i="7"/>
  <c r="B31" i="7"/>
  <c r="AW38" i="9"/>
  <c r="AV41" i="9"/>
  <c r="B40" i="7"/>
  <c r="AV47" i="9"/>
  <c r="B46" i="7"/>
  <c r="N14" i="8"/>
  <c r="T14" i="8" s="1"/>
  <c r="X14" i="11" s="1"/>
  <c r="P23" i="8"/>
  <c r="R22" i="8" s="1"/>
  <c r="Z14" i="11" s="1"/>
  <c r="AI15" i="8"/>
  <c r="AW33" i="9"/>
  <c r="AV36" i="9"/>
  <c r="B35" i="7"/>
  <c r="AW42" i="9"/>
  <c r="AV48" i="9"/>
  <c r="B47" i="7"/>
  <c r="B30" i="7"/>
  <c r="AW37" i="9"/>
  <c r="AV40" i="9"/>
  <c r="B39" i="7"/>
  <c r="AW45" i="9"/>
  <c r="P23" i="10"/>
  <c r="R22" i="10" s="1"/>
  <c r="Z15" i="11" s="1"/>
  <c r="AI15" i="10"/>
  <c r="N14" i="10"/>
  <c r="T14" i="10" s="1"/>
  <c r="X15" i="11" s="1"/>
  <c r="AW35" i="9"/>
  <c r="AV38" i="9"/>
  <c r="B37" i="7"/>
  <c r="AT33" i="9"/>
  <c r="AT41" i="9"/>
  <c r="AT45" i="9"/>
  <c r="AT36" i="9"/>
  <c r="AT40" i="9"/>
  <c r="AT44" i="9"/>
  <c r="AT48" i="9"/>
  <c r="C30" i="5"/>
  <c r="D30" i="5"/>
  <c r="C38" i="5"/>
  <c r="D38" i="5"/>
  <c r="C44" i="5"/>
  <c r="D44" i="5"/>
  <c r="C33" i="5"/>
  <c r="D33" i="5"/>
  <c r="C37" i="5"/>
  <c r="D37" i="5"/>
  <c r="C41" i="5"/>
  <c r="D41" i="5"/>
  <c r="C45" i="5"/>
  <c r="D45" i="5"/>
  <c r="AT39" i="9"/>
  <c r="AT47" i="9"/>
  <c r="AT34" i="9"/>
  <c r="AT38" i="9"/>
  <c r="AT42" i="9"/>
  <c r="AT46" i="9"/>
  <c r="C40" i="5"/>
  <c r="D40" i="5"/>
  <c r="C46" i="5"/>
  <c r="D46" i="5"/>
  <c r="C31" i="5"/>
  <c r="D31" i="5"/>
  <c r="C35" i="5"/>
  <c r="D35" i="5"/>
  <c r="C39" i="5"/>
  <c r="D39" i="5"/>
  <c r="C43" i="5"/>
  <c r="D43" i="5"/>
  <c r="C47" i="5"/>
  <c r="D47" i="5"/>
  <c r="C48" i="9"/>
  <c r="AZ48" i="9"/>
  <c r="AZ37" i="9"/>
  <c r="AZ34" i="9"/>
  <c r="D32" i="9"/>
  <c r="C32" i="9"/>
  <c r="D47" i="9"/>
  <c r="C47" i="9"/>
  <c r="AZ33" i="9"/>
  <c r="D33" i="9"/>
  <c r="C33" i="9"/>
  <c r="AM17" i="9"/>
  <c r="D41" i="9"/>
  <c r="C41" i="9"/>
  <c r="AZ41" i="9"/>
  <c r="C46" i="9"/>
  <c r="D46" i="9"/>
  <c r="AZ40" i="9"/>
  <c r="AZ36" i="9"/>
  <c r="D40" i="9"/>
  <c r="C40" i="9"/>
  <c r="C43" i="9"/>
  <c r="D43" i="9"/>
  <c r="D36" i="9"/>
  <c r="C36" i="9"/>
  <c r="AZ46" i="9"/>
  <c r="AZ44" i="9"/>
  <c r="D44" i="9"/>
  <c r="C44" i="9"/>
  <c r="D32" i="5" l="1"/>
  <c r="C30" i="9"/>
  <c r="AU24" i="7"/>
  <c r="AU19" i="7"/>
  <c r="F13" i="11"/>
  <c r="AU25" i="7"/>
  <c r="AU20" i="7"/>
  <c r="AU26" i="7"/>
  <c r="AU22" i="7"/>
  <c r="AU27" i="7"/>
  <c r="C34" i="5"/>
  <c r="F19" i="11"/>
  <c r="AO23" i="7"/>
  <c r="G19" i="11" s="1"/>
  <c r="F24" i="11"/>
  <c r="AO28" i="7"/>
  <c r="G24" i="11" s="1"/>
  <c r="AU28" i="7"/>
  <c r="F15" i="11"/>
  <c r="L15" i="11" s="1"/>
  <c r="AO19" i="7"/>
  <c r="G15" i="11" s="1"/>
  <c r="F20" i="11"/>
  <c r="AO24" i="7"/>
  <c r="G20" i="11" s="1"/>
  <c r="AO18" i="7"/>
  <c r="G14" i="11" s="1"/>
  <c r="F14" i="11"/>
  <c r="L14" i="11" s="1"/>
  <c r="F23" i="11"/>
  <c r="AO27" i="7"/>
  <c r="G23" i="11" s="1"/>
  <c r="F16" i="11"/>
  <c r="L16" i="11" s="1"/>
  <c r="AO20" i="7"/>
  <c r="G16" i="11" s="1"/>
  <c r="F22" i="11"/>
  <c r="AO26" i="7"/>
  <c r="G22" i="11" s="1"/>
  <c r="AO25" i="7"/>
  <c r="G21" i="11" s="1"/>
  <c r="F21" i="11"/>
  <c r="AO22" i="7"/>
  <c r="F18" i="11"/>
  <c r="AO21" i="7"/>
  <c r="AP21" i="7" s="1"/>
  <c r="AQ21" i="7" s="1"/>
  <c r="F17" i="11"/>
  <c r="AU26" i="9"/>
  <c r="AX26" i="9" s="1"/>
  <c r="AP28" i="9"/>
  <c r="AQ28" i="9" s="1"/>
  <c r="K24" i="11" s="1"/>
  <c r="J24" i="11"/>
  <c r="AS21" i="7"/>
  <c r="D17" i="11"/>
  <c r="AS25" i="7"/>
  <c r="D21" i="11"/>
  <c r="D16" i="11"/>
  <c r="AS20" i="7"/>
  <c r="D23" i="11"/>
  <c r="AS27" i="7"/>
  <c r="AS19" i="9"/>
  <c r="D15" i="11"/>
  <c r="AS19" i="7"/>
  <c r="AS26" i="7"/>
  <c r="D22" i="11"/>
  <c r="AS23" i="9"/>
  <c r="D19" i="11"/>
  <c r="AS23" i="7"/>
  <c r="AV23" i="7" s="1"/>
  <c r="AS22" i="7"/>
  <c r="D18" i="11"/>
  <c r="AS24" i="7"/>
  <c r="D20" i="11"/>
  <c r="AS18" i="7"/>
  <c r="D14" i="11"/>
  <c r="AT28" i="7"/>
  <c r="E24" i="11"/>
  <c r="AP29" i="5"/>
  <c r="AQ29" i="5" s="1"/>
  <c r="AS29" i="7"/>
  <c r="AV29" i="7" s="1"/>
  <c r="D25" i="11"/>
  <c r="B29" i="5"/>
  <c r="A17" i="11"/>
  <c r="AP17" i="7"/>
  <c r="AQ17" i="7" s="1"/>
  <c r="H13" i="11" s="1"/>
  <c r="B26" i="5"/>
  <c r="C26" i="5" s="1"/>
  <c r="AU18" i="9"/>
  <c r="AX18" i="9" s="1"/>
  <c r="AX29" i="9"/>
  <c r="AO29" i="9"/>
  <c r="AO18" i="9"/>
  <c r="J14" i="11" s="1"/>
  <c r="AO20" i="9"/>
  <c r="J16" i="11" s="1"/>
  <c r="AP22" i="5"/>
  <c r="AQ22" i="5" s="1"/>
  <c r="AS22" i="9"/>
  <c r="AU20" i="9"/>
  <c r="AX20" i="9" s="1"/>
  <c r="AT28" i="9"/>
  <c r="AX24" i="9"/>
  <c r="AO24" i="9"/>
  <c r="J20" i="11" s="1"/>
  <c r="AX22" i="9"/>
  <c r="AO22" i="9"/>
  <c r="J18" i="11" s="1"/>
  <c r="AO26" i="9"/>
  <c r="J22" i="11" s="1"/>
  <c r="AS21" i="9"/>
  <c r="AP25" i="5"/>
  <c r="AQ25" i="5" s="1"/>
  <c r="AS25" i="9"/>
  <c r="AU28" i="9"/>
  <c r="AX28" i="9" s="1"/>
  <c r="AP20" i="5"/>
  <c r="AQ20" i="5" s="1"/>
  <c r="AS20" i="9"/>
  <c r="AP27" i="5"/>
  <c r="AQ27" i="5" s="1"/>
  <c r="AS27" i="9"/>
  <c r="AU25" i="9"/>
  <c r="AX25" i="9" s="1"/>
  <c r="AU19" i="9"/>
  <c r="AX19" i="9" s="1"/>
  <c r="AO25" i="9"/>
  <c r="J21" i="11" s="1"/>
  <c r="AO21" i="9"/>
  <c r="J17" i="11" s="1"/>
  <c r="AP26" i="5"/>
  <c r="AQ26" i="5" s="1"/>
  <c r="AS26" i="9"/>
  <c r="AP23" i="5"/>
  <c r="AQ23" i="5" s="1"/>
  <c r="AP24" i="5"/>
  <c r="AQ24" i="5" s="1"/>
  <c r="AS24" i="9"/>
  <c r="AP18" i="5"/>
  <c r="AQ18" i="5" s="1"/>
  <c r="AS18" i="9"/>
  <c r="AO19" i="9"/>
  <c r="J15" i="11" s="1"/>
  <c r="AX23" i="9"/>
  <c r="AO23" i="9"/>
  <c r="AX27" i="9"/>
  <c r="AO27" i="9"/>
  <c r="J23" i="11" s="1"/>
  <c r="AP21" i="5"/>
  <c r="AQ21" i="5" s="1"/>
  <c r="AU21" i="9"/>
  <c r="AX21" i="9" s="1"/>
  <c r="AP19" i="5"/>
  <c r="AQ19" i="5" s="1"/>
  <c r="AV17" i="9"/>
  <c r="B17" i="7"/>
  <c r="C17" i="7" s="1"/>
  <c r="AU17" i="9"/>
  <c r="AX17" i="9" s="1"/>
  <c r="AU17" i="7"/>
  <c r="B28" i="5"/>
  <c r="B22" i="5"/>
  <c r="D22" i="5" s="1"/>
  <c r="B18" i="5"/>
  <c r="C18" i="5" s="1"/>
  <c r="B25" i="5"/>
  <c r="D25" i="5" s="1"/>
  <c r="AB13" i="11"/>
  <c r="B27" i="5"/>
  <c r="D27" i="5" s="1"/>
  <c r="B19" i="5"/>
  <c r="D19" i="5" s="1"/>
  <c r="D13" i="11"/>
  <c r="E13" i="11"/>
  <c r="B17" i="5"/>
  <c r="D17" i="5" s="1"/>
  <c r="X17" i="11"/>
  <c r="B23" i="5"/>
  <c r="D23" i="5" s="1"/>
  <c r="AS17" i="7"/>
  <c r="AV17" i="7" s="1"/>
  <c r="AT17" i="7"/>
  <c r="AI14" i="6"/>
  <c r="AM14" i="6" s="1"/>
  <c r="Y13" i="11" s="1"/>
  <c r="AS17" i="9"/>
  <c r="B21" i="5"/>
  <c r="D21" i="5" s="1"/>
  <c r="D45" i="7"/>
  <c r="C45" i="7"/>
  <c r="AW43" i="9"/>
  <c r="D47" i="7"/>
  <c r="C47" i="7"/>
  <c r="D31" i="7"/>
  <c r="C31" i="7"/>
  <c r="D33" i="7"/>
  <c r="C33" i="7"/>
  <c r="D34" i="7"/>
  <c r="C34" i="7"/>
  <c r="AW47" i="9"/>
  <c r="D39" i="7"/>
  <c r="C39" i="7"/>
  <c r="D35" i="7"/>
  <c r="C35" i="7"/>
  <c r="B22" i="7"/>
  <c r="D46" i="7"/>
  <c r="C46" i="7"/>
  <c r="D38" i="7"/>
  <c r="C38" i="7"/>
  <c r="D44" i="7"/>
  <c r="C44" i="7"/>
  <c r="D41" i="7"/>
  <c r="C41" i="7"/>
  <c r="D37" i="7"/>
  <c r="C37" i="7"/>
  <c r="D30" i="7"/>
  <c r="C30" i="7"/>
  <c r="D40" i="7"/>
  <c r="C40" i="7"/>
  <c r="D42" i="7"/>
  <c r="C42" i="7"/>
  <c r="D29" i="7"/>
  <c r="C29" i="7"/>
  <c r="D36" i="7"/>
  <c r="C36" i="7"/>
  <c r="P22" i="6"/>
  <c r="R22" i="6" s="1"/>
  <c r="Z13" i="11" s="1"/>
  <c r="Z17" i="11" s="1"/>
  <c r="C31" i="9"/>
  <c r="D31" i="9"/>
  <c r="D32" i="7"/>
  <c r="C32" i="7"/>
  <c r="B24" i="5"/>
  <c r="I13" i="11"/>
  <c r="AO17" i="9"/>
  <c r="B26" i="9"/>
  <c r="B18" i="7" l="1"/>
  <c r="M16" i="11"/>
  <c r="N16" i="11" s="1"/>
  <c r="E17" i="7"/>
  <c r="B25" i="7"/>
  <c r="D25" i="7" s="1"/>
  <c r="AV23" i="9"/>
  <c r="AV25" i="9"/>
  <c r="B26" i="7"/>
  <c r="C26" i="7" s="1"/>
  <c r="AW17" i="9"/>
  <c r="B19" i="7"/>
  <c r="D19" i="7" s="1"/>
  <c r="AV19" i="7"/>
  <c r="AV20" i="7"/>
  <c r="AV25" i="7"/>
  <c r="AP19" i="7"/>
  <c r="AQ19" i="7" s="1"/>
  <c r="H15" i="11" s="1"/>
  <c r="AP28" i="7"/>
  <c r="AQ28" i="7" s="1"/>
  <c r="H24" i="11" s="1"/>
  <c r="AV27" i="9"/>
  <c r="AP25" i="7"/>
  <c r="AQ25" i="7" s="1"/>
  <c r="AV26" i="9"/>
  <c r="AV26" i="7"/>
  <c r="AV27" i="7"/>
  <c r="AV24" i="7"/>
  <c r="AV18" i="7"/>
  <c r="AP18" i="7"/>
  <c r="AQ18" i="7" s="1"/>
  <c r="H14" i="11" s="1"/>
  <c r="H17" i="11"/>
  <c r="AW21" i="9"/>
  <c r="AV22" i="7"/>
  <c r="AV21" i="7"/>
  <c r="AP20" i="7"/>
  <c r="AQ20" i="7" s="1"/>
  <c r="H16" i="11" s="1"/>
  <c r="AP27" i="7"/>
  <c r="AQ27" i="7" s="1"/>
  <c r="H23" i="11" s="1"/>
  <c r="AV28" i="7"/>
  <c r="G18" i="11"/>
  <c r="AV22" i="9"/>
  <c r="AP26" i="7"/>
  <c r="AQ26" i="7" s="1"/>
  <c r="AP24" i="7"/>
  <c r="AQ24" i="7" s="1"/>
  <c r="H20" i="11" s="1"/>
  <c r="AY29" i="9"/>
  <c r="J25" i="11"/>
  <c r="G17" i="11"/>
  <c r="AV21" i="9"/>
  <c r="B21" i="7"/>
  <c r="AP22" i="7"/>
  <c r="AQ22" i="7" s="1"/>
  <c r="AP23" i="7"/>
  <c r="AQ23" i="7" s="1"/>
  <c r="H19" i="11" s="1"/>
  <c r="AP23" i="9"/>
  <c r="AQ23" i="9" s="1"/>
  <c r="K19" i="11" s="1"/>
  <c r="J19" i="11"/>
  <c r="AP22" i="9"/>
  <c r="AQ22" i="9" s="1"/>
  <c r="K18" i="11" s="1"/>
  <c r="AP18" i="9"/>
  <c r="AQ18" i="9" s="1"/>
  <c r="K14" i="11" s="1"/>
  <c r="M14" i="11"/>
  <c r="N14" i="11" s="1"/>
  <c r="M15" i="11"/>
  <c r="N15" i="11" s="1"/>
  <c r="AW17" i="7"/>
  <c r="AT19" i="9"/>
  <c r="AT19" i="7"/>
  <c r="E15" i="11"/>
  <c r="E17" i="11"/>
  <c r="AT21" i="7"/>
  <c r="AW21" i="7" s="1"/>
  <c r="E14" i="11"/>
  <c r="AT18" i="7"/>
  <c r="AW18" i="7" s="1"/>
  <c r="AT24" i="9"/>
  <c r="AT24" i="7"/>
  <c r="E20" i="11"/>
  <c r="AT27" i="7"/>
  <c r="E23" i="11"/>
  <c r="AT20" i="7"/>
  <c r="E16" i="11"/>
  <c r="D29" i="5"/>
  <c r="C29" i="5"/>
  <c r="AT23" i="9"/>
  <c r="AT23" i="7"/>
  <c r="E19" i="11"/>
  <c r="AT26" i="9"/>
  <c r="E22" i="11"/>
  <c r="AT26" i="7"/>
  <c r="AT25" i="9"/>
  <c r="AT25" i="7"/>
  <c r="E21" i="11"/>
  <c r="AT22" i="9"/>
  <c r="AT22" i="7"/>
  <c r="E18" i="11"/>
  <c r="E25" i="11"/>
  <c r="AT29" i="7"/>
  <c r="AW29" i="7" s="1"/>
  <c r="L17" i="11"/>
  <c r="M17" i="11"/>
  <c r="N17" i="11" s="1"/>
  <c r="A18" i="11"/>
  <c r="AP29" i="9"/>
  <c r="AQ29" i="9" s="1"/>
  <c r="C19" i="5"/>
  <c r="D26" i="5"/>
  <c r="C25" i="5"/>
  <c r="AT21" i="9"/>
  <c r="AY21" i="9"/>
  <c r="AY25" i="9"/>
  <c r="AY26" i="9"/>
  <c r="AV20" i="9"/>
  <c r="AY20" i="9" s="1"/>
  <c r="B20" i="7"/>
  <c r="B20" i="9"/>
  <c r="AV18" i="9"/>
  <c r="AY18" i="9" s="1"/>
  <c r="AV24" i="9"/>
  <c r="AY24" i="9" s="1"/>
  <c r="AV19" i="9"/>
  <c r="AY19" i="9" s="1"/>
  <c r="AY27" i="9"/>
  <c r="AP27" i="9"/>
  <c r="AQ27" i="9" s="1"/>
  <c r="K23" i="11" s="1"/>
  <c r="AY23" i="9"/>
  <c r="AP19" i="9"/>
  <c r="AQ19" i="9" s="1"/>
  <c r="K15" i="11" s="1"/>
  <c r="AT18" i="9"/>
  <c r="AP21" i="9"/>
  <c r="AQ21" i="9" s="1"/>
  <c r="K17" i="11" s="1"/>
  <c r="AP25" i="9"/>
  <c r="AQ25" i="9" s="1"/>
  <c r="AT27" i="9"/>
  <c r="AT20" i="9"/>
  <c r="AV28" i="9"/>
  <c r="AY28" i="9" s="1"/>
  <c r="B28" i="7"/>
  <c r="AP26" i="9"/>
  <c r="AQ26" i="9" s="1"/>
  <c r="K22" i="11" s="1"/>
  <c r="AY22" i="9"/>
  <c r="B22" i="9"/>
  <c r="AP24" i="9"/>
  <c r="AQ24" i="9" s="1"/>
  <c r="K20" i="11" s="1"/>
  <c r="AP20" i="9"/>
  <c r="AQ20" i="9" s="1"/>
  <c r="K16" i="11" s="1"/>
  <c r="B29" i="9"/>
  <c r="D17" i="7"/>
  <c r="AB14" i="11"/>
  <c r="C28" i="5"/>
  <c r="D28" i="5"/>
  <c r="C27" i="5"/>
  <c r="C21" i="5"/>
  <c r="C22" i="5"/>
  <c r="D18" i="5"/>
  <c r="C23" i="5"/>
  <c r="E17" i="5"/>
  <c r="E18" i="5" s="1"/>
  <c r="E19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B34" i="6" s="1"/>
  <c r="V34" i="6" s="1"/>
  <c r="AY17" i="9"/>
  <c r="C17" i="5"/>
  <c r="AC13" i="11"/>
  <c r="C19" i="7"/>
  <c r="B28" i="9"/>
  <c r="B27" i="7"/>
  <c r="B27" i="9"/>
  <c r="B23" i="7"/>
  <c r="AI14" i="8"/>
  <c r="AM14" i="8" s="1"/>
  <c r="Y14" i="11" s="1"/>
  <c r="C18" i="7"/>
  <c r="D18" i="7"/>
  <c r="B24" i="7"/>
  <c r="C22" i="7"/>
  <c r="D22" i="7"/>
  <c r="C24" i="5"/>
  <c r="D24" i="5"/>
  <c r="AP17" i="9"/>
  <c r="AQ17" i="9" s="1"/>
  <c r="K13" i="11" s="1"/>
  <c r="O13" i="11" s="1"/>
  <c r="B23" i="9"/>
  <c r="C26" i="9"/>
  <c r="D26" i="9"/>
  <c r="B19" i="9"/>
  <c r="B18" i="9"/>
  <c r="B24" i="9"/>
  <c r="B21" i="9"/>
  <c r="J13" i="11"/>
  <c r="AI14" i="10"/>
  <c r="AM14" i="10" s="1"/>
  <c r="Y15" i="11" s="1"/>
  <c r="B17" i="9"/>
  <c r="L13" i="11"/>
  <c r="AB15" i="11"/>
  <c r="B25" i="9"/>
  <c r="E18" i="7"/>
  <c r="AW19" i="7" l="1"/>
  <c r="C25" i="7"/>
  <c r="AW23" i="9"/>
  <c r="E19" i="7"/>
  <c r="AW27" i="9"/>
  <c r="AW22" i="7"/>
  <c r="D26" i="7"/>
  <c r="AW28" i="9"/>
  <c r="AZ28" i="9" s="1"/>
  <c r="AW20" i="7"/>
  <c r="AW24" i="7"/>
  <c r="AW24" i="9"/>
  <c r="AW25" i="7"/>
  <c r="AW27" i="7"/>
  <c r="AW28" i="7"/>
  <c r="AW26" i="7"/>
  <c r="AW23" i="7"/>
  <c r="H21" i="11"/>
  <c r="AW25" i="9"/>
  <c r="O14" i="11"/>
  <c r="P14" i="11" s="1"/>
  <c r="Q14" i="11" s="1"/>
  <c r="AZ23" i="9"/>
  <c r="AZ29" i="9"/>
  <c r="K25" i="11"/>
  <c r="D21" i="7"/>
  <c r="C21" i="7"/>
  <c r="H22" i="11"/>
  <c r="AW26" i="9"/>
  <c r="AZ26" i="9" s="1"/>
  <c r="H18" i="11"/>
  <c r="AW22" i="9"/>
  <c r="AZ22" i="9" s="1"/>
  <c r="AZ25" i="9"/>
  <c r="K21" i="11"/>
  <c r="O15" i="11"/>
  <c r="P15" i="11" s="1"/>
  <c r="Q15" i="11" s="1"/>
  <c r="O16" i="11"/>
  <c r="P16" i="11" s="1"/>
  <c r="Q16" i="11" s="1"/>
  <c r="O17" i="11"/>
  <c r="P17" i="11" s="1"/>
  <c r="Q17" i="11" s="1"/>
  <c r="A19" i="11"/>
  <c r="L18" i="11"/>
  <c r="M18" i="11"/>
  <c r="N18" i="11" s="1"/>
  <c r="O18" i="11"/>
  <c r="P18" i="11" s="1"/>
  <c r="Q18" i="11" s="1"/>
  <c r="AZ24" i="9"/>
  <c r="AZ27" i="9"/>
  <c r="AW20" i="9"/>
  <c r="AZ20" i="9" s="1"/>
  <c r="C22" i="9"/>
  <c r="D22" i="9"/>
  <c r="AZ21" i="9"/>
  <c r="AW19" i="9"/>
  <c r="AZ19" i="9" s="1"/>
  <c r="C20" i="9"/>
  <c r="D20" i="9"/>
  <c r="D20" i="7"/>
  <c r="C20" i="7"/>
  <c r="C28" i="7"/>
  <c r="D28" i="7"/>
  <c r="AW18" i="9"/>
  <c r="AZ18" i="9" s="1"/>
  <c r="E20" i="7"/>
  <c r="E21" i="7" s="1"/>
  <c r="E22" i="7" s="1"/>
  <c r="D16" i="5"/>
  <c r="D29" i="9"/>
  <c r="C29" i="9"/>
  <c r="Y17" i="11"/>
  <c r="AB17" i="11"/>
  <c r="AD13" i="11"/>
  <c r="B37" i="6"/>
  <c r="V37" i="6" s="1"/>
  <c r="C16" i="5"/>
  <c r="B33" i="6"/>
  <c r="V33" i="6" s="1"/>
  <c r="D28" i="9"/>
  <c r="C28" i="9"/>
  <c r="C24" i="7"/>
  <c r="D24" i="7"/>
  <c r="AC14" i="11"/>
  <c r="C23" i="7"/>
  <c r="D23" i="7"/>
  <c r="C27" i="9"/>
  <c r="D27" i="9"/>
  <c r="C27" i="7"/>
  <c r="D27" i="7"/>
  <c r="B35" i="6"/>
  <c r="V35" i="6" s="1"/>
  <c r="B36" i="6"/>
  <c r="V36" i="6" s="1"/>
  <c r="AZ17" i="9"/>
  <c r="AC15" i="11"/>
  <c r="M13" i="11"/>
  <c r="C17" i="9"/>
  <c r="D17" i="9"/>
  <c r="E17" i="9"/>
  <c r="E18" i="9" s="1"/>
  <c r="E19" i="9" s="1"/>
  <c r="D21" i="9"/>
  <c r="C21" i="9"/>
  <c r="C24" i="9"/>
  <c r="D24" i="9"/>
  <c r="C18" i="9"/>
  <c r="D18" i="9"/>
  <c r="C23" i="9"/>
  <c r="D23" i="9"/>
  <c r="D19" i="9"/>
  <c r="C19" i="9"/>
  <c r="D25" i="9"/>
  <c r="C25" i="9"/>
  <c r="P13" i="11"/>
  <c r="A20" i="11" l="1"/>
  <c r="M19" i="11"/>
  <c r="N19" i="11" s="1"/>
  <c r="L19" i="11"/>
  <c r="O19" i="11"/>
  <c r="P19" i="11" s="1"/>
  <c r="Q19" i="11" s="1"/>
  <c r="AC39" i="10"/>
  <c r="E23" i="7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21" i="9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20" i="9"/>
  <c r="AC17" i="11"/>
  <c r="C16" i="7"/>
  <c r="D16" i="7"/>
  <c r="AC39" i="6"/>
  <c r="B41" i="6"/>
  <c r="AC39" i="8"/>
  <c r="E16" i="5"/>
  <c r="B38" i="6" s="1"/>
  <c r="V38" i="6" s="1"/>
  <c r="AD14" i="11"/>
  <c r="C16" i="9"/>
  <c r="N13" i="11"/>
  <c r="AD15" i="11"/>
  <c r="D16" i="9"/>
  <c r="Q13" i="11"/>
  <c r="A21" i="11" l="1"/>
  <c r="L20" i="11"/>
  <c r="M20" i="11"/>
  <c r="O20" i="11"/>
  <c r="P20" i="11" s="1"/>
  <c r="Q20" i="11" s="1"/>
  <c r="E22" i="9"/>
  <c r="B33" i="10" s="1"/>
  <c r="V33" i="10" s="1"/>
  <c r="B33" i="8"/>
  <c r="V33" i="8" s="1"/>
  <c r="B34" i="8"/>
  <c r="V34" i="8" s="1"/>
  <c r="B36" i="8"/>
  <c r="V36" i="8" s="1"/>
  <c r="B35" i="8"/>
  <c r="V35" i="8" s="1"/>
  <c r="B37" i="8"/>
  <c r="V37" i="8" s="1"/>
  <c r="B35" i="10"/>
  <c r="V35" i="10" s="1"/>
  <c r="AD17" i="11"/>
  <c r="B41" i="8"/>
  <c r="E16" i="7"/>
  <c r="B38" i="8" s="1"/>
  <c r="V38" i="8" s="1"/>
  <c r="B41" i="10"/>
  <c r="E16" i="9"/>
  <c r="B36" i="10" l="1"/>
  <c r="V36" i="10" s="1"/>
  <c r="B34" i="10"/>
  <c r="V34" i="10" s="1"/>
  <c r="B38" i="10"/>
  <c r="V38" i="10" s="1"/>
  <c r="B37" i="10"/>
  <c r="V37" i="10" s="1"/>
  <c r="N20" i="11"/>
  <c r="A22" i="11"/>
  <c r="L21" i="11"/>
  <c r="M21" i="11"/>
  <c r="N21" i="11" s="1"/>
  <c r="O21" i="11"/>
  <c r="P21" i="11" s="1"/>
  <c r="Q21" i="11" s="1"/>
  <c r="A23" i="11" l="1"/>
  <c r="L22" i="11"/>
  <c r="M22" i="11"/>
  <c r="N22" i="11" s="1"/>
  <c r="O22" i="11"/>
  <c r="P22" i="11" s="1"/>
  <c r="A24" i="11" l="1"/>
  <c r="L23" i="11"/>
  <c r="M23" i="11"/>
  <c r="O23" i="11"/>
  <c r="Q22" i="11"/>
  <c r="P23" i="11" l="1"/>
  <c r="N23" i="11"/>
  <c r="A25" i="11"/>
  <c r="L24" i="11"/>
  <c r="M24" i="11"/>
  <c r="N24" i="11" s="1"/>
  <c r="O24" i="11"/>
  <c r="P24" i="11" s="1"/>
  <c r="Q24" i="11" s="1"/>
  <c r="M25" i="11" l="1"/>
  <c r="N25" i="11" s="1"/>
  <c r="L25" i="11"/>
  <c r="AF13" i="11" s="1"/>
  <c r="O25" i="11"/>
  <c r="P25" i="11" s="1"/>
  <c r="Q25" i="11" s="1"/>
  <c r="Q23" i="11"/>
  <c r="AI13" i="11" l="1"/>
  <c r="AH13" i="11"/>
  <c r="AG13" i="11"/>
</calcChain>
</file>

<file path=xl/sharedStrings.xml><?xml version="1.0" encoding="utf-8"?>
<sst xmlns="http://schemas.openxmlformats.org/spreadsheetml/2006/main" count="642" uniqueCount="127">
  <si>
    <t>Alumnos</t>
  </si>
  <si>
    <t>SUMA TOTAL</t>
  </si>
  <si>
    <t>Autoevaluación</t>
  </si>
  <si>
    <t>Coevaluación</t>
  </si>
  <si>
    <t>Fines Formativos</t>
  </si>
  <si>
    <t>Indicadores de desempeño</t>
  </si>
  <si>
    <t>C</t>
  </si>
  <si>
    <t>P</t>
  </si>
  <si>
    <t>MATRIZ DE EVALUACIÓN</t>
  </si>
  <si>
    <t>CONTROL DE ASISTENCIA Y EVALUACIONES</t>
  </si>
  <si>
    <t xml:space="preserve">LICENCIATURA EN: </t>
  </si>
  <si>
    <t xml:space="preserve">ASIGNATURA: </t>
  </si>
  <si>
    <t>GRUPO:</t>
  </si>
  <si>
    <t xml:space="preserve">PERIODO: </t>
  </si>
  <si>
    <t>No.</t>
  </si>
  <si>
    <t>NOMBRE DEL ALUMNO</t>
  </si>
  <si>
    <t>SIMBOLOGIA:</t>
  </si>
  <si>
    <t>A:</t>
  </si>
  <si>
    <t>ASISTENCIA</t>
  </si>
  <si>
    <t>CLASES IMPARTIDAS</t>
  </si>
  <si>
    <t>TOTAL FALTAS</t>
  </si>
  <si>
    <t>% ASISTENCIA</t>
  </si>
  <si>
    <t>F:</t>
  </si>
  <si>
    <t>FALTA</t>
  </si>
  <si>
    <t>J:</t>
  </si>
  <si>
    <t>JUSTIFICACIÓN</t>
  </si>
  <si>
    <t>NOMBRE Y FIRMA DEL CATEDRÁTICO</t>
  </si>
  <si>
    <t>CALIFICACIÓN</t>
  </si>
  <si>
    <t>CALIF. CON LETRA</t>
  </si>
  <si>
    <t>% PARCIAL</t>
  </si>
  <si>
    <t>PRIMER PARCIAL</t>
  </si>
  <si>
    <t>F</t>
  </si>
  <si>
    <t>1er.</t>
  </si>
  <si>
    <t>PROMEDIO MENSUAL ASISTENCIA</t>
  </si>
  <si>
    <t>SUSTITUCIÓN</t>
  </si>
  <si>
    <t>PORCENTAJE DE APROBACIÓN</t>
  </si>
  <si>
    <t>SUSTITUCÓN</t>
  </si>
  <si>
    <t>AR</t>
  </si>
  <si>
    <t>*</t>
  </si>
  <si>
    <t>CI</t>
  </si>
  <si>
    <t>-</t>
  </si>
  <si>
    <t>=</t>
  </si>
  <si>
    <t>AA</t>
  </si>
  <si>
    <t>PROMEDIO DE EFICIENCIA</t>
  </si>
  <si>
    <t>PORCENTAJE DE AVANCE PROGRAMÁTICO</t>
  </si>
  <si>
    <t>∑Cal</t>
  </si>
  <si>
    <t>TI</t>
  </si>
  <si>
    <t>TP</t>
  </si>
  <si>
    <t>SIMBOLOGÍA</t>
  </si>
  <si>
    <t>CI:</t>
  </si>
  <si>
    <t>Número de clases impartidas</t>
  </si>
  <si>
    <t>AR:</t>
  </si>
  <si>
    <t>Cantidad de alumnos regulares</t>
  </si>
  <si>
    <t>AA:</t>
  </si>
  <si>
    <t>Cantidad de alumnos aprobados</t>
  </si>
  <si>
    <t>PUEBLA,</t>
  </si>
  <si>
    <t>DE</t>
  </si>
  <si>
    <t>Faltas de alumnos en el periodo</t>
  </si>
  <si>
    <t>TI:</t>
  </si>
  <si>
    <t>Temas impartidos</t>
  </si>
  <si>
    <t>Cal:</t>
  </si>
  <si>
    <t>Calificaciones</t>
  </si>
  <si>
    <t>TP:</t>
  </si>
  <si>
    <t>Temas programados</t>
  </si>
  <si>
    <t>ALUMNOS REPROBADOS Y CAUSA DE LA REPROBACIÓN</t>
  </si>
  <si>
    <t>NOMBRE COMPLETO DEL ALUMNO</t>
  </si>
  <si>
    <t>CAUSA</t>
  </si>
  <si>
    <t>PROPUESTA DE SOLUCIÓN PARA REDUCIR EL PORCENTAJE DE REPROBACIÓN</t>
  </si>
  <si>
    <t>TEMAS PENDIENTES DEL PERIODO QUE SE REPORTAN</t>
  </si>
  <si>
    <t>TEMA(S)</t>
  </si>
  <si>
    <t>MOTIVO(S)</t>
  </si>
  <si>
    <t>PROMEDIO % ASISTENCIA</t>
  </si>
  <si>
    <t>PROMEDIO DE CALIFICACIONES</t>
  </si>
  <si>
    <t>SUMA DEL % PARCIALES</t>
  </si>
  <si>
    <t>SEGUNDO PARCIAL</t>
  </si>
  <si>
    <t>TERCER PARCIAL</t>
  </si>
  <si>
    <t>PROMEDIO GENERAL</t>
  </si>
  <si>
    <t>PROMEDIO</t>
  </si>
  <si>
    <t>EVALUACIÓN</t>
  </si>
  <si>
    <t>%</t>
  </si>
  <si>
    <t>T</t>
  </si>
  <si>
    <t xml:space="preserve">CICLO ESCOLAR </t>
  </si>
  <si>
    <t>LICENCIATURA EN:</t>
  </si>
  <si>
    <t>ASIGNATURA:</t>
  </si>
  <si>
    <t>PERIODO:</t>
  </si>
  <si>
    <t>COMPETENCIA:</t>
  </si>
  <si>
    <t>ORDINARIO</t>
  </si>
  <si>
    <t>ORD.</t>
  </si>
  <si>
    <t>2do.</t>
  </si>
  <si>
    <t>CONTROL DE ESTADISTICA SEMESTRAL</t>
  </si>
  <si>
    <t>A</t>
  </si>
  <si>
    <t>Estratégico</t>
  </si>
  <si>
    <t>SD/F</t>
  </si>
  <si>
    <t/>
  </si>
  <si>
    <t>Resolutivo</t>
  </si>
  <si>
    <t>EA2. Intercambio de opiniones acerca del Mantenimiento preventivo y correctivo de una red.</t>
  </si>
  <si>
    <t>ID1
Sin nivel
Ni lo intenta, no participa, no cumple, no es competente
Pre-formal
Define Mantenimiento preventivo y correctivo de una red
Receptivo
Identifica los Elementos Mantenimiento preventivo y correctivo de una red
Resolutivo
Analiza el tipo de Mantenimiento preventivo y correctivo de una red
Autónomo
Valora cual Mantenimiento aplicar de una red
Estratégico
Explica y aplica el
Mantenimiento preventivo y correctivo de una red</t>
  </si>
  <si>
    <t xml:space="preserve">ID1
Sin nivel
Ni lo intenta, no participa, no cumple, no es competente
Pre-formal
Define Mantenimiento preventivo y correctivo de una red
Receptivo
Identifica los Elementos Mantenimiento preventivo y correctivo de una red
Resolutivo
Analiza el tipo de Mantenimiento preventivo y correctivo de una red
Autónomo
Valora cual Mantenimiento aplicar de una red
Estratégico
Explica y aplica el
Mantenimiento preventivo y correctivo de una red
</t>
  </si>
  <si>
    <t>Ma</t>
  </si>
  <si>
    <t>MAYO</t>
  </si>
  <si>
    <t>JUNIO</t>
  </si>
  <si>
    <t>Instalar, configurar y
administrar un servidor web
mail poniéndolo a prueba
como servicio de correo
electrónico dentro de la
universidad.</t>
  </si>
  <si>
    <t>SEPTIEMBRE</t>
  </si>
  <si>
    <t>Sin Nivel</t>
  </si>
  <si>
    <t>Pre-Formal</t>
  </si>
  <si>
    <t>Receptivo</t>
  </si>
  <si>
    <t>Autónomo</t>
  </si>
  <si>
    <t>AGOSTO</t>
  </si>
  <si>
    <t>Lu</t>
  </si>
  <si>
    <t>Vi</t>
  </si>
  <si>
    <t>ID1. 
Sin nivel 
Identifica un Login
Pre-formal
Elige un lenguaje para la construcción de un Login
Receptivo
Construye un Login algoritmicamente
Estratégico
Realiza un Login, mostrando la identificación y autentificación</t>
  </si>
  <si>
    <t>Aplicar procedimientos, estrategias y herramientas que permitan garantizar la integridad, la disponibilidad y la confidencialidad de la información de una entidad.</t>
  </si>
  <si>
    <t>Investigar los tipos de ataques que se pueden presentar en un sistema informático para prevenir y corregir cada uno de ellos.</t>
  </si>
  <si>
    <t>OCTUBRE</t>
  </si>
  <si>
    <t>Identificar los diferentes antivirus que hay en el mercado, así como Instalar, configurar y ejecutar un antivirus ya sea en modo gráfico o en modo consola.</t>
  </si>
  <si>
    <t>Aplicar herramientas y formas de proteger aplicaciones y en sistemas de cómputo, estableciendo métodos de control y previsión de ataque de virus, interpretando los diferentes tipos de seguridad existentes y técnicas de criptografía aplicables</t>
  </si>
  <si>
    <t>EA1. Realiza una simulación de Auditoria de seguridad en el CSAP
Visita CSAP</t>
  </si>
  <si>
    <t xml:space="preserve">ID1. 
Sin nivel 
Define los administradores del S.O..
Pre-formal
Utiliza los administradores para explicar el funcionamiento del S.O..
Receptivo
Elige las tareas principales de los administradores.
Autónomo
Demuestra en un simulador el funcionamiento de los administradores del S.O..
</t>
  </si>
  <si>
    <t>2019-1020</t>
  </si>
  <si>
    <t>Mi</t>
  </si>
  <si>
    <t>SEMESTRE:</t>
  </si>
  <si>
    <t>ITEM</t>
  </si>
  <si>
    <t>a</t>
  </si>
  <si>
    <t>b</t>
  </si>
  <si>
    <t>PRIMERO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</si>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</sst>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sz val="32"/>
      <color theme="1"/>
      <name val="Tahoma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3.5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9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textRotation="255"/>
      <protection hidden="1"/>
    </xf>
    <xf numFmtId="0" fontId="3" fillId="0" borderId="8" xfId="0" applyFont="1" applyBorder="1" applyAlignment="1" applyProtection="1">
      <alignment horizontal="center" vertical="center" textRotation="255"/>
      <protection hidden="1"/>
    </xf>
    <xf numFmtId="0" fontId="0" fillId="0" borderId="0" xfId="0" applyAlignment="1" applyProtection="1">
      <alignment vertical="center"/>
      <protection hidden="1"/>
    </xf>
    <xf numFmtId="9" fontId="4" fillId="0" borderId="10" xfId="0" applyNumberFormat="1" applyFont="1" applyBorder="1" applyAlignment="1" applyProtection="1">
      <alignment horizontal="center" vertical="center"/>
      <protection hidden="1"/>
    </xf>
    <xf numFmtId="9" fontId="4" fillId="0" borderId="11" xfId="0" applyNumberFormat="1" applyFont="1" applyBorder="1" applyAlignment="1" applyProtection="1">
      <alignment horizontal="center" vertical="center" wrapText="1"/>
      <protection hidden="1"/>
    </xf>
    <xf numFmtId="9" fontId="2" fillId="0" borderId="2" xfId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9" fontId="2" fillId="0" borderId="2" xfId="0" applyNumberFormat="1" applyFont="1" applyBorder="1" applyAlignment="1" applyProtection="1">
      <alignment horizontal="center" vertical="center"/>
      <protection locked="0" hidden="1"/>
    </xf>
    <xf numFmtId="1" fontId="2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vertical="center"/>
      <protection hidden="1"/>
    </xf>
    <xf numFmtId="9" fontId="2" fillId="0" borderId="0" xfId="1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textRotation="255" shrinkToFit="1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 hidden="1"/>
    </xf>
    <xf numFmtId="9" fontId="0" fillId="0" borderId="0" xfId="1" applyFont="1"/>
    <xf numFmtId="165" fontId="0" fillId="0" borderId="0" xfId="1" applyNumberFormat="1" applyFont="1"/>
    <xf numFmtId="166" fontId="0" fillId="0" borderId="0" xfId="1" applyNumberFormat="1" applyFont="1"/>
    <xf numFmtId="10" fontId="0" fillId="0" borderId="0" xfId="1" applyNumberFormat="1" applyFont="1"/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 vertical="center" wrapText="1"/>
      <protection hidden="1"/>
    </xf>
    <xf numFmtId="9" fontId="0" fillId="0" borderId="2" xfId="0" applyNumberFormat="1" applyBorder="1" applyAlignment="1" applyProtection="1">
      <alignment horizontal="center" vertical="center"/>
      <protection locked="0"/>
    </xf>
    <xf numFmtId="9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 hidden="1"/>
    </xf>
    <xf numFmtId="0" fontId="10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1" xfId="0" applyFont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11" fillId="0" borderId="1" xfId="0" applyFont="1" applyBorder="1" applyAlignment="1" applyProtection="1">
      <alignment horizontal="center" vertical="center" shrinkToFit="1"/>
      <protection locked="0" hidden="1"/>
    </xf>
    <xf numFmtId="0" fontId="3" fillId="0" borderId="2" xfId="0" applyFont="1" applyBorder="1" applyAlignment="1" applyProtection="1">
      <alignment horizontal="center" vertical="center" textRotation="255" shrinkToFi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textRotation="91"/>
      <protection hidden="1"/>
    </xf>
    <xf numFmtId="164" fontId="4" fillId="0" borderId="12" xfId="0" applyNumberFormat="1" applyFont="1" applyBorder="1" applyAlignment="1" applyProtection="1">
      <alignment horizontal="center" vertical="center" textRotation="91"/>
      <protection hidden="1"/>
    </xf>
    <xf numFmtId="0" fontId="0" fillId="0" borderId="15" xfId="0" applyBorder="1" applyProtection="1"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 textRotation="255" shrinkToFit="1"/>
      <protection hidden="1"/>
    </xf>
    <xf numFmtId="0" fontId="3" fillId="0" borderId="13" xfId="0" applyFont="1" applyBorder="1" applyAlignment="1" applyProtection="1">
      <alignment horizontal="center" vertical="center" textRotation="255" shrinkToFit="1"/>
      <protection hidden="1"/>
    </xf>
    <xf numFmtId="0" fontId="0" fillId="0" borderId="14" xfId="0" applyBorder="1" applyProtection="1">
      <protection hidden="1"/>
    </xf>
    <xf numFmtId="0" fontId="0" fillId="0" borderId="3" xfId="0" applyBorder="1" applyProtection="1">
      <protection hidden="1"/>
    </xf>
    <xf numFmtId="0" fontId="2" fillId="0" borderId="14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right"/>
      <protection locked="0" hidden="1"/>
    </xf>
    <xf numFmtId="0" fontId="2" fillId="0" borderId="14" xfId="0" applyFont="1" applyBorder="1" applyAlignment="1" applyProtection="1">
      <alignment horizontal="right"/>
      <protection locked="0" hidden="1"/>
    </xf>
    <xf numFmtId="0" fontId="2" fillId="0" borderId="14" xfId="0" applyFont="1" applyBorder="1" applyAlignment="1" applyProtection="1">
      <alignment horizontal="left"/>
      <protection locked="0" hidden="1"/>
    </xf>
    <xf numFmtId="0" fontId="2" fillId="0" borderId="3" xfId="0" applyFont="1" applyBorder="1" applyAlignment="1" applyProtection="1">
      <alignment horizontal="left"/>
      <protection locked="0"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13" xfId="0" applyFont="1" applyBorder="1" applyAlignment="1" applyProtection="1">
      <alignment horizontal="center" vertical="center" wrapText="1"/>
      <protection locked="0" hidden="1"/>
    </xf>
    <xf numFmtId="0" fontId="9" fillId="0" borderId="12" xfId="0" applyFont="1" applyBorder="1" applyAlignment="1" applyProtection="1">
      <alignment horizontal="center" vertical="center" wrapText="1"/>
      <protection locked="0" hidden="1"/>
    </xf>
    <xf numFmtId="0" fontId="9" fillId="0" borderId="15" xfId="0" applyFont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9" fontId="2" fillId="0" borderId="14" xfId="0" applyNumberFormat="1" applyFont="1" applyBorder="1" applyAlignment="1" applyProtection="1">
      <alignment horizontal="center" vertical="center"/>
      <protection hidden="1"/>
    </xf>
    <xf numFmtId="9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textRotation="255"/>
      <protection hidden="1"/>
    </xf>
    <xf numFmtId="0" fontId="2" fillId="0" borderId="12" xfId="0" applyFont="1" applyBorder="1" applyAlignment="1" applyProtection="1">
      <alignment horizontal="center" vertical="center" textRotation="255"/>
      <protection hidden="1"/>
    </xf>
    <xf numFmtId="0" fontId="2" fillId="0" borderId="15" xfId="0" applyFont="1" applyBorder="1" applyAlignment="1" applyProtection="1">
      <alignment horizontal="center" vertical="center" textRotation="255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164" fontId="4" fillId="0" borderId="15" xfId="0" applyNumberFormat="1" applyFont="1" applyBorder="1" applyAlignment="1" applyProtection="1">
      <alignment horizontal="center" vertical="center" textRotation="91"/>
      <protection hidden="1"/>
    </xf>
    <xf numFmtId="164" fontId="4" fillId="0" borderId="2" xfId="0" applyNumberFormat="1" applyFont="1" applyBorder="1" applyAlignment="1" applyProtection="1">
      <alignment horizontal="center" vertical="center" textRotation="9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textRotation="255" shrinkToFit="1"/>
      <protection hidden="1"/>
    </xf>
    <xf numFmtId="0" fontId="3" fillId="0" borderId="15" xfId="0" applyFont="1" applyBorder="1" applyAlignment="1" applyProtection="1">
      <alignment horizontal="center" vertical="center" textRotation="255" shrinkToFit="1"/>
      <protection hidden="1"/>
    </xf>
    <xf numFmtId="0" fontId="8" fillId="0" borderId="5" xfId="0" applyFont="1" applyBorder="1" applyAlignment="1" applyProtection="1">
      <alignment horizontal="center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8" fillId="0" borderId="10" xfId="0" applyFont="1" applyBorder="1" applyAlignment="1" applyProtection="1">
      <alignment horizontal="center" vertical="center" wrapText="1"/>
      <protection locked="0" hidden="1"/>
    </xf>
    <xf numFmtId="0" fontId="8" fillId="0" borderId="11" xfId="0" applyFon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9" fontId="12" fillId="0" borderId="8" xfId="1" applyFont="1" applyBorder="1" applyAlignment="1" applyProtection="1">
      <alignment horizontal="center" vertical="center"/>
      <protection locked="0"/>
    </xf>
    <xf numFmtId="9" fontId="12" fillId="0" borderId="10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21"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lor auto="1"/>
        <name val="Cambria"/>
        <scheme val="none"/>
      </font>
      <fill>
        <patternFill patternType="solid">
          <fgColor theme="6" tint="0.39991454817346722"/>
          <bgColor theme="6" tint="0.39994506668294322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47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1999152</xdr:colOff>
      <xdr:row>2</xdr:row>
      <xdr:rowOff>72031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5</xdr:col>
      <xdr:colOff>2030218</xdr:colOff>
      <xdr:row>0</xdr:row>
      <xdr:rowOff>23231</xdr:rowOff>
    </xdr:from>
    <xdr:to>
      <xdr:col>12</xdr:col>
      <xdr:colOff>109421</xdr:colOff>
      <xdr:row>2</xdr:row>
      <xdr:rowOff>71758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30243" y="23231"/>
          <a:ext cx="1870153" cy="4295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1998094</xdr:colOff>
      <xdr:row>2</xdr:row>
      <xdr:rowOff>72031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1</xdr:col>
      <xdr:colOff>2029160</xdr:colOff>
      <xdr:row>0</xdr:row>
      <xdr:rowOff>23231</xdr:rowOff>
    </xdr:from>
    <xdr:to>
      <xdr:col>8</xdr:col>
      <xdr:colOff>173979</xdr:colOff>
      <xdr:row>2</xdr:row>
      <xdr:rowOff>71758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30243" y="23231"/>
          <a:ext cx="1870153" cy="429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2401373</xdr:colOff>
      <xdr:row>2</xdr:row>
      <xdr:rowOff>147040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563298" cy="528040"/>
        </a:xfrm>
        <a:prstGeom prst="rect">
          <a:avLst/>
        </a:prstGeom>
      </xdr:spPr>
    </xdr:pic>
    <xdr:clientData/>
  </xdr:twoCellAnchor>
  <xdr:twoCellAnchor editAs="oneCell">
    <xdr:from>
      <xdr:col>1</xdr:col>
      <xdr:colOff>2335018</xdr:colOff>
      <xdr:row>0</xdr:row>
      <xdr:rowOff>23231</xdr:rowOff>
    </xdr:from>
    <xdr:to>
      <xdr:col>4</xdr:col>
      <xdr:colOff>495263</xdr:colOff>
      <xdr:row>2</xdr:row>
      <xdr:rowOff>142875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630293" y="23231"/>
          <a:ext cx="2179795" cy="500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38100</xdr:rowOff>
    </xdr:from>
    <xdr:to>
      <xdr:col>11</xdr:col>
      <xdr:colOff>142875</xdr:colOff>
      <xdr:row>7</xdr:row>
      <xdr:rowOff>0</xdr:rowOff>
    </xdr:to>
    <xdr:sp macro="" textlink="">
      <xdr:nvSpPr>
        <xdr:cNvPr id="3" name="AutoShape 126"/>
        <xdr:cNvSpPr>
          <a:spLocks noChangeArrowheads="1"/>
        </xdr:cNvSpPr>
      </xdr:nvSpPr>
      <xdr:spPr bwMode="auto">
        <a:xfrm>
          <a:off x="9525" y="657225"/>
          <a:ext cx="2514600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REPORTE  ESTADÍSTICO</a:t>
          </a:r>
        </a:p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4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5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6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56052</xdr:colOff>
      <xdr:row>2</xdr:row>
      <xdr:rowOff>119656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10</xdr:col>
      <xdr:colOff>87118</xdr:colOff>
      <xdr:row>0</xdr:row>
      <xdr:rowOff>23231</xdr:rowOff>
    </xdr:from>
    <xdr:to>
      <xdr:col>18</xdr:col>
      <xdr:colOff>52271</xdr:colOff>
      <xdr:row>2</xdr:row>
      <xdr:rowOff>119383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30243" y="23231"/>
          <a:ext cx="1870153" cy="4295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21167</xdr:rowOff>
    </xdr:from>
    <xdr:to>
      <xdr:col>5</xdr:col>
      <xdr:colOff>2019260</xdr:colOff>
      <xdr:row>2</xdr:row>
      <xdr:rowOff>93198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21167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5</xdr:col>
      <xdr:colOff>2050326</xdr:colOff>
      <xdr:row>0</xdr:row>
      <xdr:rowOff>44398</xdr:rowOff>
    </xdr:from>
    <xdr:to>
      <xdr:col>12</xdr:col>
      <xdr:colOff>121062</xdr:colOff>
      <xdr:row>2</xdr:row>
      <xdr:rowOff>92925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51409" y="44398"/>
          <a:ext cx="1870153" cy="4295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1901521</xdr:colOff>
      <xdr:row>2</xdr:row>
      <xdr:rowOff>72031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1</xdr:col>
      <xdr:colOff>1932587</xdr:colOff>
      <xdr:row>0</xdr:row>
      <xdr:rowOff>23231</xdr:rowOff>
    </xdr:from>
    <xdr:to>
      <xdr:col>3</xdr:col>
      <xdr:colOff>218958</xdr:colOff>
      <xdr:row>2</xdr:row>
      <xdr:rowOff>71758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30243" y="23231"/>
          <a:ext cx="1870153" cy="4295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4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5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6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11</xdr:col>
      <xdr:colOff>133350</xdr:colOff>
      <xdr:row>6</xdr:row>
      <xdr:rowOff>133350</xdr:rowOff>
    </xdr:to>
    <xdr:sp macro="" textlink="">
      <xdr:nvSpPr>
        <xdr:cNvPr id="8" name="AutoShape 126"/>
        <xdr:cNvSpPr>
          <a:spLocks noChangeArrowheads="1"/>
        </xdr:cNvSpPr>
      </xdr:nvSpPr>
      <xdr:spPr bwMode="auto">
        <a:xfrm>
          <a:off x="0" y="647700"/>
          <a:ext cx="2514600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REPORTE  ESTADÍSTICO</a:t>
          </a:r>
        </a:p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9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10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11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56052</xdr:colOff>
      <xdr:row>2</xdr:row>
      <xdr:rowOff>119656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10</xdr:col>
      <xdr:colOff>87118</xdr:colOff>
      <xdr:row>0</xdr:row>
      <xdr:rowOff>23231</xdr:rowOff>
    </xdr:from>
    <xdr:to>
      <xdr:col>18</xdr:col>
      <xdr:colOff>52271</xdr:colOff>
      <xdr:row>2</xdr:row>
      <xdr:rowOff>119383</xdr:rowOff>
    </xdr:to>
    <xdr:pic>
      <xdr:nvPicPr>
        <xdr:cNvPr id="14" name="Imagen 1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30243" y="23231"/>
          <a:ext cx="1870153" cy="4295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5</xdr:col>
      <xdr:colOff>1998094</xdr:colOff>
      <xdr:row>2</xdr:row>
      <xdr:rowOff>93197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6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5</xdr:col>
      <xdr:colOff>2029160</xdr:colOff>
      <xdr:row>0</xdr:row>
      <xdr:rowOff>44397</xdr:rowOff>
    </xdr:from>
    <xdr:to>
      <xdr:col>12</xdr:col>
      <xdr:colOff>99896</xdr:colOff>
      <xdr:row>2</xdr:row>
      <xdr:rowOff>92924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30243" y="44397"/>
          <a:ext cx="1870153" cy="4295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1908781</xdr:colOff>
      <xdr:row>2</xdr:row>
      <xdr:rowOff>81324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1</xdr:col>
      <xdr:colOff>1939847</xdr:colOff>
      <xdr:row>0</xdr:row>
      <xdr:rowOff>23231</xdr:rowOff>
    </xdr:from>
    <xdr:to>
      <xdr:col>3</xdr:col>
      <xdr:colOff>220701</xdr:colOff>
      <xdr:row>2</xdr:row>
      <xdr:rowOff>81051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30243" y="23231"/>
          <a:ext cx="1870153" cy="4295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4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5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6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11</xdr:col>
      <xdr:colOff>142875</xdr:colOff>
      <xdr:row>6</xdr:row>
      <xdr:rowOff>133350</xdr:rowOff>
    </xdr:to>
    <xdr:sp macro="" textlink="">
      <xdr:nvSpPr>
        <xdr:cNvPr id="8" name="AutoShape 126"/>
        <xdr:cNvSpPr>
          <a:spLocks noChangeArrowheads="1"/>
        </xdr:cNvSpPr>
      </xdr:nvSpPr>
      <xdr:spPr bwMode="auto">
        <a:xfrm>
          <a:off x="9525" y="647700"/>
          <a:ext cx="2514600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REPORTE  ESTADÍSTICO</a:t>
          </a:r>
        </a:p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28567</xdr:colOff>
      <xdr:row>3</xdr:row>
      <xdr:rowOff>104775</xdr:rowOff>
    </xdr:from>
    <xdr:to>
      <xdr:col>40</xdr:col>
      <xdr:colOff>228592</xdr:colOff>
      <xdr:row>7</xdr:row>
      <xdr:rowOff>0</xdr:rowOff>
    </xdr:to>
    <xdr:sp macro="" textlink="">
      <xdr:nvSpPr>
        <xdr:cNvPr id="9" name="AutoShape 127"/>
        <xdr:cNvSpPr>
          <a:spLocks noChangeArrowheads="1"/>
        </xdr:cNvSpPr>
      </xdr:nvSpPr>
      <xdr:spPr bwMode="auto">
        <a:xfrm>
          <a:off x="5743567" y="581025"/>
          <a:ext cx="3771900" cy="4667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  EXAMEN                    GRUPO                                    MATERIA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19042</xdr:colOff>
      <xdr:row>0</xdr:row>
      <xdr:rowOff>38100</xdr:rowOff>
    </xdr:from>
    <xdr:to>
      <xdr:col>40</xdr:col>
      <xdr:colOff>219067</xdr:colOff>
      <xdr:row>1</xdr:row>
      <xdr:rowOff>114300</xdr:rowOff>
    </xdr:to>
    <xdr:sp macro="" textlink="">
      <xdr:nvSpPr>
        <xdr:cNvPr id="10" name="AutoShape 128"/>
        <xdr:cNvSpPr>
          <a:spLocks noChangeArrowheads="1"/>
        </xdr:cNvSpPr>
      </xdr:nvSpPr>
      <xdr:spPr bwMode="auto">
        <a:xfrm>
          <a:off x="5734042" y="38100"/>
          <a:ext cx="3771900" cy="266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LICENCIATURA: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28567</xdr:colOff>
      <xdr:row>1</xdr:row>
      <xdr:rowOff>123825</xdr:rowOff>
    </xdr:from>
    <xdr:to>
      <xdr:col>40</xdr:col>
      <xdr:colOff>228592</xdr:colOff>
      <xdr:row>3</xdr:row>
      <xdr:rowOff>57150</xdr:rowOff>
    </xdr:to>
    <xdr:sp macro="" textlink="">
      <xdr:nvSpPr>
        <xdr:cNvPr id="11" name="AutoShape 129"/>
        <xdr:cNvSpPr>
          <a:spLocks noChangeArrowheads="1"/>
        </xdr:cNvSpPr>
      </xdr:nvSpPr>
      <xdr:spPr bwMode="auto">
        <a:xfrm>
          <a:off x="5743567" y="314325"/>
          <a:ext cx="3771900" cy="2190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ALUMNOS REGULARES: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56052</xdr:colOff>
      <xdr:row>2</xdr:row>
      <xdr:rowOff>119656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77" cy="453031"/>
        </a:xfrm>
        <a:prstGeom prst="rect">
          <a:avLst/>
        </a:prstGeom>
      </xdr:spPr>
    </xdr:pic>
    <xdr:clientData/>
  </xdr:twoCellAnchor>
  <xdr:twoCellAnchor editAs="oneCell">
    <xdr:from>
      <xdr:col>10</xdr:col>
      <xdr:colOff>87118</xdr:colOff>
      <xdr:row>0</xdr:row>
      <xdr:rowOff>23231</xdr:rowOff>
    </xdr:from>
    <xdr:to>
      <xdr:col>18</xdr:col>
      <xdr:colOff>52271</xdr:colOff>
      <xdr:row>2</xdr:row>
      <xdr:rowOff>119383</xdr:rowOff>
    </xdr:to>
    <xdr:pic>
      <xdr:nvPicPr>
        <xdr:cNvPr id="14" name="Imagen 1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36" b="32012"/>
        <a:stretch/>
      </xdr:blipFill>
      <xdr:spPr>
        <a:xfrm>
          <a:off x="2230243" y="23231"/>
          <a:ext cx="1870153" cy="429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Q47"/>
  <sheetViews>
    <sheetView zoomScaleNormal="100" workbookViewId="0">
      <selection activeCell="J7" sqref="J7"/>
    </sheetView>
  </sheetViews>
  <sheetFormatPr baseColWidth="10" defaultColWidth="3" defaultRowHeight="11.25" x14ac:dyDescent="0.25"/>
  <cols>
    <col min="1" max="1" width="3" style="47" customWidth="1"/>
    <col min="2" max="5" width="3" style="47" hidden="1" customWidth="1"/>
    <col min="6" max="6" width="38.85546875" style="47" bestFit="1" customWidth="1"/>
    <col min="7" max="36" width="3" style="47" customWidth="1"/>
    <col min="37" max="39" width="3.5703125" style="47" customWidth="1"/>
    <col min="40" max="40" width="3.5703125" style="47" bestFit="1" customWidth="1"/>
    <col min="41" max="41" width="4" style="47" customWidth="1"/>
    <col min="42" max="42" width="6.7109375" style="47" bestFit="1" customWidth="1"/>
    <col min="43" max="43" width="4.5703125" style="47" customWidth="1"/>
    <col min="44" max="249" width="11.42578125" style="47" customWidth="1"/>
    <col min="250" max="250" width="3" style="47" customWidth="1"/>
    <col min="251" max="251" width="30" style="47" bestFit="1" customWidth="1"/>
    <col min="252" max="16384" width="3" style="47"/>
  </cols>
  <sheetData>
    <row r="1" spans="1:43" ht="15" customHeight="1" x14ac:dyDescent="0.25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</row>
    <row r="2" spans="1:43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78" t="s">
        <v>81</v>
      </c>
      <c r="R2" s="78"/>
      <c r="S2" s="78"/>
      <c r="T2" s="78"/>
      <c r="U2" s="78"/>
      <c r="V2" s="78"/>
      <c r="W2" s="93" t="s">
        <v>118</v>
      </c>
      <c r="X2" s="93"/>
      <c r="Y2" s="93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5" customHeight="1" x14ac:dyDescent="0.25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1:43" ht="11.25" customHeight="1" x14ac:dyDescent="0.25"/>
    <row r="5" spans="1:43" ht="11.25" customHeight="1" x14ac:dyDescent="0.25">
      <c r="F5" s="3"/>
      <c r="H5" s="1"/>
      <c r="I5" s="1"/>
      <c r="J5" s="1"/>
      <c r="K5" s="60"/>
      <c r="L5" s="2" t="s">
        <v>10</v>
      </c>
      <c r="M5" s="79" t="s">
        <v>125</v>
      </c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60"/>
      <c r="Z5" s="1"/>
      <c r="AB5" s="1"/>
      <c r="AC5" s="2" t="s">
        <v>11</v>
      </c>
      <c r="AD5" s="80" t="s">
        <v>125</v>
      </c>
      <c r="AE5" s="80"/>
      <c r="AF5" s="80"/>
      <c r="AG5" s="80"/>
      <c r="AH5" s="80"/>
      <c r="AI5" s="80"/>
      <c r="AJ5" s="1"/>
    </row>
    <row r="6" spans="1:43" ht="11.25" customHeight="1" x14ac:dyDescent="0.25"/>
    <row r="7" spans="1:43" ht="11.25" customHeight="1" x14ac:dyDescent="0.25">
      <c r="F7" s="3"/>
      <c r="G7" s="1"/>
      <c r="J7" s="70" t="s">
        <v>120</v>
      </c>
      <c r="K7" s="79" t="s">
        <v>124</v>
      </c>
      <c r="L7" s="79"/>
      <c r="M7" s="79"/>
      <c r="P7" s="3" t="s">
        <v>12</v>
      </c>
      <c r="Q7" s="48" t="s">
        <v>125</v>
      </c>
      <c r="U7" s="3" t="s">
        <v>13</v>
      </c>
      <c r="V7" s="48" t="s">
        <v>125</v>
      </c>
    </row>
    <row r="8" spans="1:43" ht="11.25" customHeight="1" x14ac:dyDescent="0.25"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L8" s="82"/>
      <c r="AM8" s="82"/>
      <c r="AN8" s="82"/>
      <c r="AO8" s="82"/>
      <c r="AP8" s="82"/>
    </row>
    <row r="9" spans="1:43" ht="15" customHeight="1" x14ac:dyDescent="0.25">
      <c r="A9" s="83" t="s">
        <v>14</v>
      </c>
      <c r="B9" s="51"/>
      <c r="C9" s="51"/>
      <c r="D9" s="51"/>
      <c r="E9" s="51"/>
      <c r="F9" s="86" t="s">
        <v>15</v>
      </c>
      <c r="H9" s="5" t="s">
        <v>16</v>
      </c>
      <c r="L9" s="47" t="s">
        <v>17</v>
      </c>
      <c r="M9" s="5" t="s">
        <v>18</v>
      </c>
      <c r="T9" s="5"/>
      <c r="X9" s="4"/>
      <c r="Y9" s="4"/>
      <c r="Z9" s="4"/>
      <c r="AA9" s="4"/>
      <c r="AF9" s="4"/>
      <c r="AG9" s="4"/>
      <c r="AH9" s="4"/>
      <c r="AI9" s="4"/>
      <c r="AK9" s="81" t="s">
        <v>19</v>
      </c>
      <c r="AL9" s="81" t="s">
        <v>20</v>
      </c>
      <c r="AM9" s="81" t="s">
        <v>21</v>
      </c>
      <c r="AN9" s="92" t="s">
        <v>78</v>
      </c>
      <c r="AO9" s="92"/>
      <c r="AP9" s="92"/>
      <c r="AQ9" s="92"/>
    </row>
    <row r="10" spans="1:43" ht="15" customHeight="1" x14ac:dyDescent="0.25">
      <c r="A10" s="84"/>
      <c r="B10" s="52"/>
      <c r="C10" s="52"/>
      <c r="D10" s="52"/>
      <c r="E10" s="52"/>
      <c r="F10" s="86"/>
      <c r="L10" s="47" t="s">
        <v>22</v>
      </c>
      <c r="M10" s="5" t="s">
        <v>23</v>
      </c>
      <c r="X10" s="79" t="s">
        <v>125</v>
      </c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K10" s="81"/>
      <c r="AL10" s="81"/>
      <c r="AM10" s="81"/>
      <c r="AN10" s="81" t="s">
        <v>27</v>
      </c>
      <c r="AO10" s="81"/>
      <c r="AP10" s="81" t="s">
        <v>28</v>
      </c>
      <c r="AQ10" s="81" t="s">
        <v>29</v>
      </c>
    </row>
    <row r="11" spans="1:43" ht="15" customHeight="1" x14ac:dyDescent="0.25">
      <c r="A11" s="84"/>
      <c r="B11" s="52"/>
      <c r="C11" s="52"/>
      <c r="D11" s="52"/>
      <c r="E11" s="52"/>
      <c r="F11" s="86"/>
      <c r="L11" s="47" t="s">
        <v>24</v>
      </c>
      <c r="M11" s="5" t="s">
        <v>25</v>
      </c>
      <c r="X11" s="82" t="s">
        <v>26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K11" s="81"/>
      <c r="AL11" s="81"/>
      <c r="AM11" s="81"/>
      <c r="AN11" s="81"/>
      <c r="AO11" s="81"/>
      <c r="AP11" s="81"/>
      <c r="AQ11" s="81"/>
    </row>
    <row r="12" spans="1:43" ht="87" customHeight="1" x14ac:dyDescent="0.25">
      <c r="A12" s="84"/>
      <c r="B12" s="52"/>
      <c r="C12" s="52"/>
      <c r="D12" s="52"/>
      <c r="E12" s="52"/>
      <c r="F12" s="86"/>
      <c r="G12" s="87" t="s">
        <v>30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7"/>
      <c r="AK12" s="81"/>
      <c r="AL12" s="81"/>
      <c r="AM12" s="81"/>
      <c r="AN12" s="81"/>
      <c r="AO12" s="81"/>
      <c r="AP12" s="81"/>
      <c r="AQ12" s="81"/>
    </row>
    <row r="13" spans="1:43" ht="11.25" customHeight="1" x14ac:dyDescent="0.2">
      <c r="A13" s="84"/>
      <c r="B13" s="10"/>
      <c r="C13" s="10"/>
      <c r="D13" s="10"/>
      <c r="E13" s="10"/>
      <c r="F13" s="87"/>
      <c r="G13" s="99" t="s">
        <v>107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8" t="s">
        <v>40</v>
      </c>
      <c r="V13" s="98"/>
      <c r="W13" s="101" t="s">
        <v>102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2"/>
      <c r="AK13" s="94"/>
      <c r="AL13" s="81"/>
      <c r="AM13" s="81"/>
      <c r="AN13" s="81"/>
      <c r="AO13" s="81"/>
      <c r="AP13" s="81"/>
      <c r="AQ13" s="81"/>
    </row>
    <row r="14" spans="1:43" x14ac:dyDescent="0.2">
      <c r="A14" s="84"/>
      <c r="B14" s="10"/>
      <c r="C14" s="10"/>
      <c r="D14" s="10"/>
      <c r="E14" s="10"/>
      <c r="F14" s="87"/>
      <c r="G14" s="27" t="s">
        <v>98</v>
      </c>
      <c r="H14" s="27" t="s">
        <v>119</v>
      </c>
      <c r="I14" s="27" t="s">
        <v>98</v>
      </c>
      <c r="J14" s="27" t="s">
        <v>119</v>
      </c>
      <c r="K14" s="27" t="s">
        <v>98</v>
      </c>
      <c r="L14" s="27" t="s">
        <v>119</v>
      </c>
      <c r="M14" s="27" t="s">
        <v>98</v>
      </c>
      <c r="N14" s="27" t="s">
        <v>119</v>
      </c>
      <c r="O14" s="27" t="s">
        <v>98</v>
      </c>
      <c r="P14" s="27" t="s">
        <v>119</v>
      </c>
      <c r="Q14" s="27" t="s">
        <v>98</v>
      </c>
      <c r="R14" s="27" t="s">
        <v>119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94"/>
      <c r="AL14" s="81"/>
      <c r="AM14" s="95"/>
      <c r="AN14" s="81"/>
      <c r="AO14" s="81"/>
      <c r="AP14" s="81"/>
      <c r="AQ14" s="81"/>
    </row>
    <row r="15" spans="1:43" ht="11.25" customHeight="1" x14ac:dyDescent="0.2">
      <c r="A15" s="84"/>
      <c r="B15" s="52"/>
      <c r="C15" s="52"/>
      <c r="D15" s="52"/>
      <c r="E15" s="52"/>
      <c r="F15" s="86"/>
      <c r="G15" s="28">
        <v>29</v>
      </c>
      <c r="H15" s="27">
        <v>30</v>
      </c>
      <c r="I15" s="27">
        <v>5</v>
      </c>
      <c r="J15" s="27">
        <f>I15+1</f>
        <v>6</v>
      </c>
      <c r="K15" s="27">
        <f>J15+6</f>
        <v>12</v>
      </c>
      <c r="L15" s="27">
        <f>K15+1</f>
        <v>13</v>
      </c>
      <c r="M15" s="27">
        <f>L15+6</f>
        <v>19</v>
      </c>
      <c r="N15" s="27">
        <f>M15+1</f>
        <v>20</v>
      </c>
      <c r="O15" s="27">
        <f>N15+6</f>
        <v>26</v>
      </c>
      <c r="P15" s="27">
        <f>O15+1</f>
        <v>27</v>
      </c>
      <c r="Q15" s="27">
        <v>3</v>
      </c>
      <c r="R15" s="27">
        <f>Q15+1</f>
        <v>4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88">
        <f>COUNT(G15:AJ15)</f>
        <v>12</v>
      </c>
      <c r="AL15" s="89">
        <f>SUM(AL17:AL24)</f>
        <v>0</v>
      </c>
      <c r="AM15" s="90">
        <f>100/AK15</f>
        <v>8.3333333333333339</v>
      </c>
      <c r="AN15" s="81" t="s">
        <v>79</v>
      </c>
      <c r="AO15" s="81" t="s">
        <v>80</v>
      </c>
      <c r="AP15" s="81"/>
      <c r="AQ15" s="86">
        <v>25</v>
      </c>
    </row>
    <row r="16" spans="1:43" x14ac:dyDescent="0.25">
      <c r="A16" s="85"/>
      <c r="B16" s="53"/>
      <c r="C16" s="53">
        <f>COUNTIF(C17:C47,"=1")</f>
        <v>0</v>
      </c>
      <c r="D16" s="53">
        <f>COUNTIF(D17:D47,"=1")</f>
        <v>1</v>
      </c>
      <c r="E16" s="53">
        <f>C16+D16</f>
        <v>1</v>
      </c>
      <c r="F16" s="86"/>
      <c r="G16" s="30">
        <v>2</v>
      </c>
      <c r="H16" s="56">
        <v>1</v>
      </c>
      <c r="I16" s="30">
        <v>2</v>
      </c>
      <c r="J16" s="56">
        <v>1</v>
      </c>
      <c r="K16" s="30">
        <v>2</v>
      </c>
      <c r="L16" s="56">
        <v>1</v>
      </c>
      <c r="M16" s="30">
        <v>2</v>
      </c>
      <c r="N16" s="56">
        <v>1</v>
      </c>
      <c r="O16" s="30">
        <v>2</v>
      </c>
      <c r="P16" s="56">
        <v>1</v>
      </c>
      <c r="Q16" s="30">
        <v>2</v>
      </c>
      <c r="R16" s="56">
        <v>1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31"/>
      <c r="AK16" s="88"/>
      <c r="AL16" s="89"/>
      <c r="AM16" s="91"/>
      <c r="AN16" s="81"/>
      <c r="AO16" s="81"/>
      <c r="AP16" s="81"/>
      <c r="AQ16" s="86"/>
    </row>
    <row r="17" spans="1:43" ht="11.25" customHeight="1" x14ac:dyDescent="0.25">
      <c r="A17" s="54">
        <f>IF(F17="","",1)</f>
        <v>1</v>
      </c>
      <c r="B17" s="54">
        <f t="shared" ref="B17:B47" si="0">AO17</f>
        <v>7</v>
      </c>
      <c r="C17" s="54">
        <f>IF(B17="SD/F",1,0)</f>
        <v>0</v>
      </c>
      <c r="D17" s="54">
        <f>IF(B17&lt;6,1,0)</f>
        <v>0</v>
      </c>
      <c r="E17" s="54">
        <f>IF(B17="SD/F",1,IF(B17&lt;6,1,0))</f>
        <v>0</v>
      </c>
      <c r="F17" s="26" t="s">
        <v>90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54" t="str">
        <f>IF(G17="","",COUNTIF(G17:AJ17,"A")+COUNTIF(G17:AJ17,"J"))</f>
        <v/>
      </c>
      <c r="AL17" s="54" t="str">
        <f>IF(AK17="","",COUNTIF(G17:AJ17,"F"))</f>
        <v/>
      </c>
      <c r="AM17" s="55" t="str">
        <f>IF(AK17="","",($AK$15-AL17)*$AM$15)</f>
        <v/>
      </c>
      <c r="AN17" s="55">
        <f>IF('1ERPM'!W20="","",IF('1ERPM'!W20=0,0,('1ERPM'!W20)*100))</f>
        <v>70</v>
      </c>
      <c r="AO17" s="54">
        <f>IF(AM17&lt;80,"SD/F",IF(AN17="","",IF(AN17&gt;=96,10,IF(AN17&gt;=86,9,IF(AN17&gt;=76,8,IF(AN17&gt;=66,7,IF(AN17&gt;=56,6,IF(AN17&gt;=46,5,IF(AN17&gt;=36,4,IF(AN17&gt;=26,3,IF(AN17&gt;=16,2,IF(AN17&gt;=6,1,IF(AN17&gt;=0,0,"")))))))))))))</f>
        <v>7</v>
      </c>
      <c r="AP17" s="54" t="str">
        <f>IF(AM17&lt;80,"SD/F",IF(AO17="","",IF(AO17&gt;=9.6,"DIEZ",IF(AO17&gt;=8.6,"NUEVE",IF(AO17&gt;=7.6,"OCHO",IF(AO17&gt;=6.6,"SIETE",IF(AO17&gt;=5.6,"SEIS",IF(AO17&gt;=4.6,"CINCO",IF(AO17&gt;=3.6,"CUATRO",IF(AO17&gt;=2.6,"TRES",IF(AO17&gt;=1.6,"DOS",IF(AO17&gt;=0.6,"UNO",IF(AO17&gt;=0,"CERO","")))))))))))))</f>
        <v>SIETE</v>
      </c>
      <c r="AQ17" s="55">
        <f>IF(AP17="","",IF(AP17="SD/F",0,($AQ$15/10)*AO17))</f>
        <v>17.5</v>
      </c>
    </row>
    <row r="18" spans="1:43" x14ac:dyDescent="0.25">
      <c r="A18" s="54">
        <f>IF(F18="","",A17+1)</f>
        <v>2</v>
      </c>
      <c r="B18" s="54">
        <f t="shared" si="0"/>
        <v>6</v>
      </c>
      <c r="C18" s="54">
        <f t="shared" ref="C18:C47" si="1">IF(B18="SD/F",1,0)</f>
        <v>0</v>
      </c>
      <c r="D18" s="54">
        <f t="shared" ref="D18:D47" si="2">IF(B18&lt;6,1,0)</f>
        <v>0</v>
      </c>
      <c r="E18" s="54">
        <f>IF(B18="SD/F",E17+1,IF(B18&lt;6,E17+1,E17))</f>
        <v>0</v>
      </c>
      <c r="F18" s="26" t="s">
        <v>125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54" t="str">
        <f t="shared" ref="AK18:AK28" si="3">IF(G18="","",COUNTIF(G18:AJ18,"A")+COUNTIF(G18:AJ18,"J"))</f>
        <v/>
      </c>
      <c r="AL18" s="54" t="str">
        <f t="shared" ref="AL18:AL28" si="4">IF(AK18="","",COUNTIF(G18:AJ18,"F"))</f>
        <v/>
      </c>
      <c r="AM18" s="55" t="str">
        <f t="shared" ref="AM18:AM28" si="5">IF(AK18="","",($AK$15-AL18)*$AM$15)</f>
        <v/>
      </c>
      <c r="AN18" s="55">
        <f>IF('1ERPM'!W21="","",IF('1ERPM'!W21=0,0,('1ERPM'!W21)*100))</f>
        <v>65</v>
      </c>
      <c r="AO18" s="54">
        <f t="shared" ref="AO18:AO28" si="6">IF(AM18&lt;80,"SD/F",IF(AN18="","",IF(AN18&gt;=96,10,IF(AN18&gt;=86,9,IF(AN18&gt;=76,8,IF(AN18&gt;=66,7,IF(AN18&gt;=56,6,IF(AN18&gt;=46,5,IF(AN18&gt;=36,4,IF(AN18&gt;=26,3,IF(AN18&gt;=16,2,IF(AN18&gt;=6,1,IF(AN18&gt;=0,0,"")))))))))))))</f>
        <v>6</v>
      </c>
      <c r="AP18" s="54" t="str">
        <f t="shared" ref="AP18:AP28" si="7">IF(AM18&lt;80,"SD/F",IF(AO18="","",IF(AO18&gt;=9.6,"DIEZ",IF(AO18&gt;=8.6,"NUEVE",IF(AO18&gt;=7.6,"OCHO",IF(AO18&gt;=6.6,"SIETE",IF(AO18&gt;=5.6,"SEIS",IF(AO18&gt;=4.6,"CINCO",IF(AO18&gt;=3.6,"CUATRO",IF(AO18&gt;=2.6,"TRES",IF(AO18&gt;=1.6,"DOS",IF(AO18&gt;=0.6,"UNO",IF(AO18&gt;=0,"CERO","")))))))))))))</f>
        <v>SEIS</v>
      </c>
      <c r="AQ18" s="55">
        <f t="shared" ref="AQ18:AQ28" si="8">IF(AP18="","",IF(AP18="SD/F",0,($AQ$15/10)*AO18))</f>
        <v>15</v>
      </c>
    </row>
    <row r="19" spans="1:43" ht="11.25" customHeight="1" x14ac:dyDescent="0.25">
      <c r="A19" s="54">
        <f t="shared" ref="A19:A28" si="9">IF(F19="","",A18+1)</f>
        <v>3</v>
      </c>
      <c r="B19" s="54">
        <f t="shared" si="0"/>
        <v>4</v>
      </c>
      <c r="C19" s="54">
        <f t="shared" si="1"/>
        <v>0</v>
      </c>
      <c r="D19" s="54">
        <f t="shared" si="2"/>
        <v>1</v>
      </c>
      <c r="E19" s="54">
        <f t="shared" ref="E19:E47" si="10">IF(B19="SD/F",E18+1,IF(B19&lt;6,E18+1,E18))</f>
        <v>1</v>
      </c>
      <c r="F19" s="26" t="s">
        <v>6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54" t="str">
        <f t="shared" si="3"/>
        <v/>
      </c>
      <c r="AL19" s="54" t="str">
        <f t="shared" si="4"/>
        <v/>
      </c>
      <c r="AM19" s="55" t="str">
        <f t="shared" si="5"/>
        <v/>
      </c>
      <c r="AN19" s="55">
        <f>IF('1ERPM'!W22="","",IF('1ERPM'!W22=0,0,('1ERPM'!W22)*100))</f>
        <v>42.500000000000007</v>
      </c>
      <c r="AO19" s="54">
        <f t="shared" si="6"/>
        <v>4</v>
      </c>
      <c r="AP19" s="54" t="str">
        <f t="shared" si="7"/>
        <v>CUATRO</v>
      </c>
      <c r="AQ19" s="55">
        <f t="shared" si="8"/>
        <v>10</v>
      </c>
    </row>
    <row r="20" spans="1:43" ht="11.25" customHeight="1" x14ac:dyDescent="0.25">
      <c r="A20" s="54">
        <f t="shared" si="9"/>
        <v>4</v>
      </c>
      <c r="B20" s="54"/>
      <c r="C20" s="54"/>
      <c r="D20" s="54"/>
      <c r="E20" s="54"/>
      <c r="F20" s="26" t="s">
        <v>126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54" t="str">
        <f t="shared" si="3"/>
        <v/>
      </c>
      <c r="AL20" s="54" t="str">
        <f t="shared" si="4"/>
        <v/>
      </c>
      <c r="AM20" s="55" t="str">
        <f t="shared" si="5"/>
        <v/>
      </c>
      <c r="AN20" s="55">
        <f>IF('1ERPM'!W23="","",IF('1ERPM'!W23=0,0,('1ERPM'!W23)*100))</f>
        <v>47.5</v>
      </c>
      <c r="AO20" s="54">
        <f t="shared" si="6"/>
        <v>5</v>
      </c>
      <c r="AP20" s="54" t="str">
        <f t="shared" si="7"/>
        <v>CINCO</v>
      </c>
      <c r="AQ20" s="55">
        <f t="shared" si="8"/>
        <v>12.5</v>
      </c>
    </row>
    <row r="21" spans="1:43" x14ac:dyDescent="0.25">
      <c r="A21" s="54" t="str">
        <f t="shared" si="9"/>
        <v/>
      </c>
      <c r="B21" s="54" t="str">
        <f t="shared" si="0"/>
        <v/>
      </c>
      <c r="C21" s="54">
        <f t="shared" si="1"/>
        <v>0</v>
      </c>
      <c r="D21" s="54">
        <f t="shared" si="2"/>
        <v>0</v>
      </c>
      <c r="E21" s="54">
        <f>IF(B21="SD/F",E19+1,IF(B21&lt;6,E19+1,E19))</f>
        <v>1</v>
      </c>
      <c r="F21" s="26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54" t="str">
        <f t="shared" si="3"/>
        <v/>
      </c>
      <c r="AL21" s="54" t="str">
        <f t="shared" si="4"/>
        <v/>
      </c>
      <c r="AM21" s="55" t="str">
        <f t="shared" si="5"/>
        <v/>
      </c>
      <c r="AN21" s="55" t="str">
        <f>IF('1ERPM'!W24="","",IF('1ERPM'!W24=0,0,('1ERPM'!W24)*100))</f>
        <v/>
      </c>
      <c r="AO21" s="54" t="str">
        <f t="shared" si="6"/>
        <v/>
      </c>
      <c r="AP21" s="54" t="str">
        <f t="shared" si="7"/>
        <v/>
      </c>
      <c r="AQ21" s="55" t="str">
        <f t="shared" si="8"/>
        <v/>
      </c>
    </row>
    <row r="22" spans="1:43" ht="11.25" customHeight="1" x14ac:dyDescent="0.25">
      <c r="A22" s="54" t="str">
        <f t="shared" si="9"/>
        <v/>
      </c>
      <c r="B22" s="54" t="str">
        <f t="shared" si="0"/>
        <v/>
      </c>
      <c r="C22" s="54">
        <f t="shared" si="1"/>
        <v>0</v>
      </c>
      <c r="D22" s="54">
        <f t="shared" si="2"/>
        <v>0</v>
      </c>
      <c r="E22" s="54">
        <f t="shared" si="10"/>
        <v>1</v>
      </c>
      <c r="F22" s="26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54" t="str">
        <f t="shared" si="3"/>
        <v/>
      </c>
      <c r="AL22" s="54" t="str">
        <f t="shared" si="4"/>
        <v/>
      </c>
      <c r="AM22" s="55" t="str">
        <f t="shared" si="5"/>
        <v/>
      </c>
      <c r="AN22" s="55" t="str">
        <f>IF('1ERPM'!W25="","",IF('1ERPM'!W25=0,0,('1ERPM'!W25)*100))</f>
        <v/>
      </c>
      <c r="AO22" s="54" t="str">
        <f t="shared" si="6"/>
        <v/>
      </c>
      <c r="AP22" s="54" t="str">
        <f t="shared" si="7"/>
        <v/>
      </c>
      <c r="AQ22" s="55" t="str">
        <f t="shared" si="8"/>
        <v/>
      </c>
    </row>
    <row r="23" spans="1:43" x14ac:dyDescent="0.25">
      <c r="A23" s="54" t="str">
        <f t="shared" si="9"/>
        <v/>
      </c>
      <c r="B23" s="54" t="str">
        <f t="shared" si="0"/>
        <v/>
      </c>
      <c r="C23" s="54">
        <f t="shared" si="1"/>
        <v>0</v>
      </c>
      <c r="D23" s="54">
        <f t="shared" si="2"/>
        <v>0</v>
      </c>
      <c r="E23" s="54">
        <f t="shared" si="10"/>
        <v>1</v>
      </c>
      <c r="F23" s="26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54" t="str">
        <f t="shared" si="3"/>
        <v/>
      </c>
      <c r="AL23" s="54" t="str">
        <f t="shared" si="4"/>
        <v/>
      </c>
      <c r="AM23" s="55" t="str">
        <f t="shared" si="5"/>
        <v/>
      </c>
      <c r="AN23" s="55" t="str">
        <f>IF('1ERPM'!W26="","",IF('1ERPM'!W26=0,0,('1ERPM'!W26)*100))</f>
        <v/>
      </c>
      <c r="AO23" s="54" t="str">
        <f t="shared" si="6"/>
        <v/>
      </c>
      <c r="AP23" s="54" t="str">
        <f t="shared" si="7"/>
        <v/>
      </c>
      <c r="AQ23" s="55" t="str">
        <f t="shared" si="8"/>
        <v/>
      </c>
    </row>
    <row r="24" spans="1:43" ht="11.25" customHeight="1" x14ac:dyDescent="0.25">
      <c r="A24" s="54" t="str">
        <f t="shared" si="9"/>
        <v/>
      </c>
      <c r="B24" s="54" t="str">
        <f t="shared" si="0"/>
        <v/>
      </c>
      <c r="C24" s="54">
        <f t="shared" si="1"/>
        <v>0</v>
      </c>
      <c r="D24" s="54">
        <f t="shared" si="2"/>
        <v>0</v>
      </c>
      <c r="E24" s="54">
        <f t="shared" si="10"/>
        <v>1</v>
      </c>
      <c r="F24" s="26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54" t="str">
        <f t="shared" si="3"/>
        <v/>
      </c>
      <c r="AL24" s="54" t="str">
        <f t="shared" si="4"/>
        <v/>
      </c>
      <c r="AM24" s="55" t="str">
        <f t="shared" si="5"/>
        <v/>
      </c>
      <c r="AN24" s="55" t="str">
        <f>IF('1ERPM'!W27="","",IF('1ERPM'!W27=0,0,('1ERPM'!W27)*100))</f>
        <v/>
      </c>
      <c r="AO24" s="54" t="str">
        <f t="shared" si="6"/>
        <v/>
      </c>
      <c r="AP24" s="54" t="str">
        <f t="shared" si="7"/>
        <v/>
      </c>
      <c r="AQ24" s="55" t="str">
        <f t="shared" si="8"/>
        <v/>
      </c>
    </row>
    <row r="25" spans="1:43" x14ac:dyDescent="0.25">
      <c r="A25" s="54" t="str">
        <f t="shared" si="9"/>
        <v/>
      </c>
      <c r="B25" s="54" t="str">
        <f t="shared" si="0"/>
        <v/>
      </c>
      <c r="C25" s="54">
        <f t="shared" si="1"/>
        <v>0</v>
      </c>
      <c r="D25" s="54">
        <f t="shared" si="2"/>
        <v>0</v>
      </c>
      <c r="E25" s="54">
        <f t="shared" si="10"/>
        <v>1</v>
      </c>
      <c r="F25" s="26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54" t="str">
        <f t="shared" si="3"/>
        <v/>
      </c>
      <c r="AL25" s="54" t="str">
        <f t="shared" si="4"/>
        <v/>
      </c>
      <c r="AM25" s="55" t="str">
        <f t="shared" si="5"/>
        <v/>
      </c>
      <c r="AN25" s="55" t="str">
        <f>IF('1ERPM'!W28="","",IF('1ERPM'!W28=0,0,('1ERPM'!W28)*100))</f>
        <v/>
      </c>
      <c r="AO25" s="54" t="str">
        <f t="shared" si="6"/>
        <v/>
      </c>
      <c r="AP25" s="54" t="str">
        <f t="shared" si="7"/>
        <v/>
      </c>
      <c r="AQ25" s="55" t="str">
        <f t="shared" si="8"/>
        <v/>
      </c>
    </row>
    <row r="26" spans="1:43" ht="11.25" customHeight="1" x14ac:dyDescent="0.25">
      <c r="A26" s="54" t="str">
        <f t="shared" si="9"/>
        <v/>
      </c>
      <c r="B26" s="54" t="str">
        <f t="shared" si="0"/>
        <v/>
      </c>
      <c r="C26" s="54">
        <f t="shared" si="1"/>
        <v>0</v>
      </c>
      <c r="D26" s="54">
        <f t="shared" si="2"/>
        <v>0</v>
      </c>
      <c r="E26" s="54">
        <f t="shared" si="10"/>
        <v>1</v>
      </c>
      <c r="F26" s="26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54" t="str">
        <f t="shared" si="3"/>
        <v/>
      </c>
      <c r="AL26" s="54" t="str">
        <f t="shared" si="4"/>
        <v/>
      </c>
      <c r="AM26" s="55" t="str">
        <f t="shared" si="5"/>
        <v/>
      </c>
      <c r="AN26" s="55" t="str">
        <f>IF('1ERPM'!W29="","",IF('1ERPM'!W29=0,0,('1ERPM'!W29)*100))</f>
        <v/>
      </c>
      <c r="AO26" s="54" t="str">
        <f t="shared" si="6"/>
        <v/>
      </c>
      <c r="AP26" s="54" t="str">
        <f t="shared" si="7"/>
        <v/>
      </c>
      <c r="AQ26" s="55" t="str">
        <f t="shared" si="8"/>
        <v/>
      </c>
    </row>
    <row r="27" spans="1:43" x14ac:dyDescent="0.25">
      <c r="A27" s="54" t="str">
        <f t="shared" si="9"/>
        <v/>
      </c>
      <c r="B27" s="54" t="str">
        <f t="shared" si="0"/>
        <v/>
      </c>
      <c r="C27" s="54">
        <f t="shared" si="1"/>
        <v>0</v>
      </c>
      <c r="D27" s="54">
        <f t="shared" si="2"/>
        <v>0</v>
      </c>
      <c r="E27" s="54">
        <f t="shared" si="10"/>
        <v>1</v>
      </c>
      <c r="F27" s="26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54" t="str">
        <f t="shared" si="3"/>
        <v/>
      </c>
      <c r="AL27" s="54" t="str">
        <f t="shared" si="4"/>
        <v/>
      </c>
      <c r="AM27" s="55" t="str">
        <f t="shared" si="5"/>
        <v/>
      </c>
      <c r="AN27" s="55" t="str">
        <f>IF('1ERPM'!W30="","",IF('1ERPM'!W30=0,0,('1ERPM'!W30)*100))</f>
        <v/>
      </c>
      <c r="AO27" s="54" t="str">
        <f t="shared" si="6"/>
        <v/>
      </c>
      <c r="AP27" s="54" t="str">
        <f t="shared" si="7"/>
        <v/>
      </c>
      <c r="AQ27" s="55" t="str">
        <f t="shared" si="8"/>
        <v/>
      </c>
    </row>
    <row r="28" spans="1:43" ht="11.25" customHeight="1" x14ac:dyDescent="0.25">
      <c r="A28" s="54" t="str">
        <f t="shared" si="9"/>
        <v/>
      </c>
      <c r="B28" s="54" t="str">
        <f t="shared" si="0"/>
        <v/>
      </c>
      <c r="C28" s="54">
        <f t="shared" si="1"/>
        <v>0</v>
      </c>
      <c r="D28" s="54">
        <f t="shared" si="2"/>
        <v>0</v>
      </c>
      <c r="E28" s="54">
        <f t="shared" si="10"/>
        <v>1</v>
      </c>
      <c r="F28" s="26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54" t="str">
        <f t="shared" si="3"/>
        <v/>
      </c>
      <c r="AL28" s="54" t="str">
        <f t="shared" si="4"/>
        <v/>
      </c>
      <c r="AM28" s="55" t="str">
        <f t="shared" si="5"/>
        <v/>
      </c>
      <c r="AN28" s="55" t="str">
        <f>IF('1ERPM'!W31="","",IF('1ERPM'!W31=0,0,('1ERPM'!W31)*100))</f>
        <v/>
      </c>
      <c r="AO28" s="54" t="str">
        <f t="shared" si="6"/>
        <v/>
      </c>
      <c r="AP28" s="54" t="str">
        <f t="shared" si="7"/>
        <v/>
      </c>
      <c r="AQ28" s="55" t="str">
        <f t="shared" si="8"/>
        <v/>
      </c>
    </row>
    <row r="29" spans="1:43" x14ac:dyDescent="0.25">
      <c r="A29" s="54" t="str">
        <f t="shared" ref="A29:A47" si="11">IF(F29="","",A28+1)</f>
        <v/>
      </c>
      <c r="B29" s="54" t="str">
        <f t="shared" si="0"/>
        <v/>
      </c>
      <c r="C29" s="54">
        <f t="shared" si="1"/>
        <v>0</v>
      </c>
      <c r="D29" s="54">
        <f t="shared" si="2"/>
        <v>0</v>
      </c>
      <c r="E29" s="54">
        <f t="shared" si="10"/>
        <v>1</v>
      </c>
      <c r="F29" s="26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54" t="str">
        <f>IF(G29="","",COUNTIF(G29:AJ29,"A")+COUNTIF(G29:AJ29,"J"))</f>
        <v/>
      </c>
      <c r="AL29" s="54" t="str">
        <f>IF(AK29="","",COUNTIF(G29:AJ29,"F"))</f>
        <v/>
      </c>
      <c r="AM29" s="55" t="str">
        <f>IF(AK29="","",($AK$15-AL29)*$AM$15)</f>
        <v/>
      </c>
      <c r="AN29" s="55" t="str">
        <f>IF('1ERPM'!W32="","",IF('1ERPM'!W32=0,0,('1ERPM'!W32)*100))</f>
        <v/>
      </c>
      <c r="AO29" s="54" t="str">
        <f>IF(AM29&lt;80,"SD/F",IF(AN29="","",IF(AN29&gt;=96,10,IF(AN29&gt;=86,9,IF(AN29&gt;=76,8,IF(AN29&gt;=66,7,IF(AN29&gt;=56,6,IF(AN29&gt;=46,5,IF(AN29&gt;=36,4,IF(AN29&gt;=26,3,IF(AN29&gt;=16,2,IF(AN29&gt;=6,1,IF(AN29&gt;=0,0,"")))))))))))))</f>
        <v/>
      </c>
      <c r="AP29" s="54" t="str">
        <f>IF(AM29&lt;80,"SD/F",IF(AO29="","",IF(AO29&gt;=9.6,"DIEZ",IF(AO29&gt;=8.6,"NUEVE",IF(AO29&gt;=7.6,"OCHO",IF(AO29&gt;=6.6,"SIETE",IF(AO29&gt;=5.6,"SEIS",IF(AO29&gt;=4.6,"CINCO",IF(AO29&gt;=3.6,"CUATRO",IF(AO29&gt;=2.6,"TRES",IF(AO29&gt;=1.6,"DOS",IF(AO29&gt;=0.6,"UNO",IF(AO29&gt;=0,"CERO","")))))))))))))</f>
        <v/>
      </c>
      <c r="AQ29" s="55" t="str">
        <f>IF(AP29="","",IF(AP29="SD/F",0,($AQ$15/10)*AO29))</f>
        <v/>
      </c>
    </row>
    <row r="30" spans="1:43" ht="11.25" customHeight="1" x14ac:dyDescent="0.25">
      <c r="A30" s="54" t="str">
        <f t="shared" si="11"/>
        <v/>
      </c>
      <c r="B30" s="54" t="str">
        <f t="shared" si="0"/>
        <v/>
      </c>
      <c r="C30" s="54">
        <f t="shared" si="1"/>
        <v>0</v>
      </c>
      <c r="D30" s="54">
        <f t="shared" si="2"/>
        <v>0</v>
      </c>
      <c r="E30" s="54">
        <f t="shared" si="10"/>
        <v>1</v>
      </c>
      <c r="F30" s="26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54" t="str">
        <f t="shared" ref="AK30:AK47" si="12">IF(G30="","",COUNTIF(G30:AJ30,"A")+COUNTIF(G30:AJ30,"J"))</f>
        <v/>
      </c>
      <c r="AL30" s="54" t="str">
        <f t="shared" ref="AL30:AL47" si="13">IF(AK30="","",COUNTIF(G30:AJ30,"F"))</f>
        <v/>
      </c>
      <c r="AM30" s="55" t="str">
        <f t="shared" ref="AM30:AM47" si="14">IF(AK30="","",($AK$15-AL30)*$AM$15)</f>
        <v/>
      </c>
      <c r="AN30" s="55" t="str">
        <f>IF('1ERPM'!W33="","",IF('1ERPM'!W33=0,0,('1ERPM'!W33)*100))</f>
        <v/>
      </c>
      <c r="AO30" s="54" t="str">
        <f t="shared" ref="AO30:AO47" si="15">IF(AM30&lt;80,"SD/F",IF(AN30="","",IF(AN30&gt;=96,10,IF(AN30&gt;=86,9,IF(AN30&gt;=76,8,IF(AN30&gt;=66,7,IF(AN30&gt;=56,6,IF(AN30&gt;=46,5,IF(AN30&gt;=36,4,IF(AN30&gt;=26,3,IF(AN30&gt;=16,2,IF(AN30&gt;=6,1,IF(AN30&gt;=0,0,"")))))))))))))</f>
        <v/>
      </c>
      <c r="AP30" s="54" t="str">
        <f t="shared" ref="AP30:AP47" si="16">IF(AM30&lt;80,"SD/F",IF(AO30="","",IF(AO30&gt;=9.6,"DIEZ",IF(AO30&gt;=8.6,"NUEVE",IF(AO30&gt;=7.6,"OCHO",IF(AO30&gt;=6.6,"SIETE",IF(AO30&gt;=5.6,"SEIS",IF(AO30&gt;=4.6,"CINCO",IF(AO30&gt;=3.6,"CUATRO",IF(AO30&gt;=2.6,"TRES",IF(AO30&gt;=1.6,"DOS",IF(AO30&gt;=0.6,"UNO",IF(AO30&gt;=0,"CERO","")))))))))))))</f>
        <v/>
      </c>
      <c r="AQ30" s="55" t="str">
        <f t="shared" ref="AQ30:AQ47" si="17">IF(AP30="","",IF(AP30="SD/F",0,($AQ$15/10)*AO30))</f>
        <v/>
      </c>
    </row>
    <row r="31" spans="1:43" x14ac:dyDescent="0.25">
      <c r="A31" s="54" t="str">
        <f t="shared" si="11"/>
        <v/>
      </c>
      <c r="B31" s="54" t="str">
        <f t="shared" si="0"/>
        <v/>
      </c>
      <c r="C31" s="54">
        <f t="shared" si="1"/>
        <v>0</v>
      </c>
      <c r="D31" s="54">
        <f t="shared" si="2"/>
        <v>0</v>
      </c>
      <c r="E31" s="54">
        <f t="shared" si="10"/>
        <v>1</v>
      </c>
      <c r="F31" s="26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54" t="str">
        <f t="shared" si="12"/>
        <v/>
      </c>
      <c r="AL31" s="54" t="str">
        <f t="shared" si="13"/>
        <v/>
      </c>
      <c r="AM31" s="55" t="str">
        <f t="shared" si="14"/>
        <v/>
      </c>
      <c r="AN31" s="55" t="str">
        <f>IF('1ERPM'!W34="","",IF('1ERPM'!W34=0,0,('1ERPM'!W34)*100))</f>
        <v/>
      </c>
      <c r="AO31" s="54" t="str">
        <f t="shared" si="15"/>
        <v/>
      </c>
      <c r="AP31" s="54" t="str">
        <f t="shared" si="16"/>
        <v/>
      </c>
      <c r="AQ31" s="55" t="str">
        <f t="shared" si="17"/>
        <v/>
      </c>
    </row>
    <row r="32" spans="1:43" ht="11.25" customHeight="1" x14ac:dyDescent="0.25">
      <c r="A32" s="54" t="str">
        <f t="shared" si="11"/>
        <v/>
      </c>
      <c r="B32" s="54" t="str">
        <f t="shared" si="0"/>
        <v/>
      </c>
      <c r="C32" s="54">
        <f t="shared" si="1"/>
        <v>0</v>
      </c>
      <c r="D32" s="54">
        <f t="shared" si="2"/>
        <v>0</v>
      </c>
      <c r="E32" s="54">
        <f t="shared" si="10"/>
        <v>1</v>
      </c>
      <c r="F32" s="26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54" t="str">
        <f t="shared" si="12"/>
        <v/>
      </c>
      <c r="AL32" s="54" t="str">
        <f t="shared" si="13"/>
        <v/>
      </c>
      <c r="AM32" s="55" t="str">
        <f t="shared" si="14"/>
        <v/>
      </c>
      <c r="AN32" s="55" t="str">
        <f>IF('1ERPM'!W35="","",IF('1ERPM'!W35=0,0,('1ERPM'!W35)*100))</f>
        <v/>
      </c>
      <c r="AO32" s="54" t="str">
        <f t="shared" si="15"/>
        <v/>
      </c>
      <c r="AP32" s="54" t="str">
        <f t="shared" si="16"/>
        <v/>
      </c>
      <c r="AQ32" s="55" t="str">
        <f t="shared" si="17"/>
        <v/>
      </c>
    </row>
    <row r="33" spans="1:43" x14ac:dyDescent="0.25">
      <c r="A33" s="54" t="str">
        <f t="shared" si="11"/>
        <v/>
      </c>
      <c r="B33" s="54" t="str">
        <f t="shared" si="0"/>
        <v/>
      </c>
      <c r="C33" s="54">
        <f t="shared" si="1"/>
        <v>0</v>
      </c>
      <c r="D33" s="54">
        <f t="shared" si="2"/>
        <v>0</v>
      </c>
      <c r="E33" s="54">
        <f t="shared" si="10"/>
        <v>1</v>
      </c>
      <c r="F33" s="26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54" t="str">
        <f t="shared" si="12"/>
        <v/>
      </c>
      <c r="AL33" s="54" t="str">
        <f t="shared" si="13"/>
        <v/>
      </c>
      <c r="AM33" s="55" t="str">
        <f t="shared" si="14"/>
        <v/>
      </c>
      <c r="AN33" s="55" t="str">
        <f>IF('1ERPM'!W36="","",IF('1ERPM'!W36=0,0,('1ERPM'!W36)*100))</f>
        <v/>
      </c>
      <c r="AO33" s="54" t="str">
        <f t="shared" si="15"/>
        <v/>
      </c>
      <c r="AP33" s="54" t="str">
        <f t="shared" si="16"/>
        <v/>
      </c>
      <c r="AQ33" s="55" t="str">
        <f t="shared" si="17"/>
        <v/>
      </c>
    </row>
    <row r="34" spans="1:43" ht="11.25" customHeight="1" x14ac:dyDescent="0.25">
      <c r="A34" s="54" t="str">
        <f t="shared" si="11"/>
        <v/>
      </c>
      <c r="B34" s="54" t="str">
        <f t="shared" si="0"/>
        <v/>
      </c>
      <c r="C34" s="54">
        <f t="shared" si="1"/>
        <v>0</v>
      </c>
      <c r="D34" s="54">
        <f t="shared" si="2"/>
        <v>0</v>
      </c>
      <c r="E34" s="54">
        <f t="shared" si="10"/>
        <v>1</v>
      </c>
      <c r="F34" s="26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54" t="str">
        <f t="shared" si="12"/>
        <v/>
      </c>
      <c r="AL34" s="54" t="str">
        <f t="shared" si="13"/>
        <v/>
      </c>
      <c r="AM34" s="55" t="str">
        <f t="shared" si="14"/>
        <v/>
      </c>
      <c r="AN34" s="55" t="str">
        <f>IF('1ERPM'!W37="","",IF('1ERPM'!W37=0,0,('1ERPM'!W37)*100))</f>
        <v/>
      </c>
      <c r="AO34" s="54" t="str">
        <f t="shared" si="15"/>
        <v/>
      </c>
      <c r="AP34" s="54" t="str">
        <f t="shared" si="16"/>
        <v/>
      </c>
      <c r="AQ34" s="55" t="str">
        <f t="shared" si="17"/>
        <v/>
      </c>
    </row>
    <row r="35" spans="1:43" x14ac:dyDescent="0.25">
      <c r="A35" s="54" t="str">
        <f t="shared" si="11"/>
        <v/>
      </c>
      <c r="B35" s="54" t="str">
        <f t="shared" si="0"/>
        <v/>
      </c>
      <c r="C35" s="54">
        <f t="shared" si="1"/>
        <v>0</v>
      </c>
      <c r="D35" s="54">
        <f t="shared" si="2"/>
        <v>0</v>
      </c>
      <c r="E35" s="54">
        <f t="shared" si="10"/>
        <v>1</v>
      </c>
      <c r="F35" s="26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54" t="str">
        <f t="shared" si="12"/>
        <v/>
      </c>
      <c r="AL35" s="54" t="str">
        <f t="shared" si="13"/>
        <v/>
      </c>
      <c r="AM35" s="55" t="str">
        <f t="shared" si="14"/>
        <v/>
      </c>
      <c r="AN35" s="55" t="str">
        <f>IF('1ERPM'!W38="","",IF('1ERPM'!W38=0,0,('1ERPM'!W38)*100))</f>
        <v/>
      </c>
      <c r="AO35" s="54" t="str">
        <f t="shared" si="15"/>
        <v/>
      </c>
      <c r="AP35" s="54" t="str">
        <f t="shared" si="16"/>
        <v/>
      </c>
      <c r="AQ35" s="55" t="str">
        <f t="shared" si="17"/>
        <v/>
      </c>
    </row>
    <row r="36" spans="1:43" ht="11.25" customHeight="1" x14ac:dyDescent="0.25">
      <c r="A36" s="54" t="str">
        <f t="shared" si="11"/>
        <v/>
      </c>
      <c r="B36" s="54" t="str">
        <f t="shared" si="0"/>
        <v/>
      </c>
      <c r="C36" s="54">
        <f t="shared" si="1"/>
        <v>0</v>
      </c>
      <c r="D36" s="54">
        <f t="shared" si="2"/>
        <v>0</v>
      </c>
      <c r="E36" s="54">
        <f t="shared" si="10"/>
        <v>1</v>
      </c>
      <c r="F36" s="72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54" t="str">
        <f t="shared" si="12"/>
        <v/>
      </c>
      <c r="AL36" s="54" t="str">
        <f t="shared" si="13"/>
        <v/>
      </c>
      <c r="AM36" s="55" t="str">
        <f t="shared" si="14"/>
        <v/>
      </c>
      <c r="AN36" s="55" t="str">
        <f>IF('1ERPM'!W39="","",IF('1ERPM'!W39=0,0,('1ERPM'!W39)*100))</f>
        <v/>
      </c>
      <c r="AO36" s="54" t="str">
        <f t="shared" si="15"/>
        <v/>
      </c>
      <c r="AP36" s="54" t="str">
        <f t="shared" si="16"/>
        <v/>
      </c>
      <c r="AQ36" s="55" t="str">
        <f t="shared" si="17"/>
        <v/>
      </c>
    </row>
    <row r="37" spans="1:43" x14ac:dyDescent="0.25">
      <c r="A37" s="54" t="str">
        <f t="shared" si="11"/>
        <v/>
      </c>
      <c r="B37" s="54" t="str">
        <f t="shared" si="0"/>
        <v/>
      </c>
      <c r="C37" s="54">
        <f t="shared" si="1"/>
        <v>0</v>
      </c>
      <c r="D37" s="54">
        <f t="shared" si="2"/>
        <v>0</v>
      </c>
      <c r="E37" s="54">
        <f t="shared" si="10"/>
        <v>1</v>
      </c>
      <c r="F37" s="26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4" t="str">
        <f t="shared" si="12"/>
        <v/>
      </c>
      <c r="AL37" s="54" t="str">
        <f t="shared" si="13"/>
        <v/>
      </c>
      <c r="AM37" s="55" t="str">
        <f t="shared" si="14"/>
        <v/>
      </c>
      <c r="AN37" s="55" t="str">
        <f>IF('1ERPM'!W40="","",IF('1ERPM'!W40=0,0,('1ERPM'!W40)*100))</f>
        <v/>
      </c>
      <c r="AO37" s="54" t="str">
        <f t="shared" si="15"/>
        <v/>
      </c>
      <c r="AP37" s="54" t="str">
        <f t="shared" si="16"/>
        <v/>
      </c>
      <c r="AQ37" s="55" t="str">
        <f t="shared" si="17"/>
        <v/>
      </c>
    </row>
    <row r="38" spans="1:43" ht="11.25" customHeight="1" x14ac:dyDescent="0.25">
      <c r="A38" s="54" t="str">
        <f t="shared" si="11"/>
        <v/>
      </c>
      <c r="B38" s="54" t="str">
        <f t="shared" si="0"/>
        <v/>
      </c>
      <c r="C38" s="54">
        <f t="shared" si="1"/>
        <v>0</v>
      </c>
      <c r="D38" s="54">
        <f t="shared" si="2"/>
        <v>0</v>
      </c>
      <c r="E38" s="54">
        <f t="shared" si="10"/>
        <v>1</v>
      </c>
      <c r="F38" s="26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54" t="str">
        <f t="shared" si="12"/>
        <v/>
      </c>
      <c r="AL38" s="54" t="str">
        <f t="shared" si="13"/>
        <v/>
      </c>
      <c r="AM38" s="55" t="str">
        <f t="shared" si="14"/>
        <v/>
      </c>
      <c r="AN38" s="55" t="str">
        <f>IF('1ERPM'!W41="","",IF('1ERPM'!W41=0,0,('1ERPM'!W41)*100))</f>
        <v/>
      </c>
      <c r="AO38" s="54" t="str">
        <f t="shared" si="15"/>
        <v/>
      </c>
      <c r="AP38" s="54" t="str">
        <f t="shared" si="16"/>
        <v/>
      </c>
      <c r="AQ38" s="55" t="str">
        <f t="shared" si="17"/>
        <v/>
      </c>
    </row>
    <row r="39" spans="1:43" x14ac:dyDescent="0.25">
      <c r="A39" s="54" t="str">
        <f t="shared" si="11"/>
        <v/>
      </c>
      <c r="B39" s="54" t="str">
        <f t="shared" si="0"/>
        <v/>
      </c>
      <c r="C39" s="54">
        <f t="shared" si="1"/>
        <v>0</v>
      </c>
      <c r="D39" s="54">
        <f t="shared" si="2"/>
        <v>0</v>
      </c>
      <c r="E39" s="54">
        <f t="shared" si="10"/>
        <v>1</v>
      </c>
      <c r="F39" s="26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54" t="str">
        <f t="shared" si="12"/>
        <v/>
      </c>
      <c r="AL39" s="54" t="str">
        <f t="shared" si="13"/>
        <v/>
      </c>
      <c r="AM39" s="55" t="str">
        <f t="shared" si="14"/>
        <v/>
      </c>
      <c r="AN39" s="55" t="str">
        <f>IF('1ERPM'!W42="","",IF('1ERPM'!W42=0,0,('1ERPM'!W42)*100))</f>
        <v/>
      </c>
      <c r="AO39" s="54" t="str">
        <f t="shared" si="15"/>
        <v/>
      </c>
      <c r="AP39" s="54" t="str">
        <f t="shared" si="16"/>
        <v/>
      </c>
      <c r="AQ39" s="55" t="str">
        <f t="shared" si="17"/>
        <v/>
      </c>
    </row>
    <row r="40" spans="1:43" ht="11.25" customHeight="1" x14ac:dyDescent="0.25">
      <c r="A40" s="54" t="str">
        <f t="shared" si="11"/>
        <v/>
      </c>
      <c r="B40" s="54" t="str">
        <f t="shared" si="0"/>
        <v/>
      </c>
      <c r="C40" s="54">
        <f t="shared" si="1"/>
        <v>0</v>
      </c>
      <c r="D40" s="54">
        <f t="shared" si="2"/>
        <v>0</v>
      </c>
      <c r="E40" s="54">
        <f t="shared" si="10"/>
        <v>1</v>
      </c>
      <c r="F40" s="26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54" t="str">
        <f t="shared" si="12"/>
        <v/>
      </c>
      <c r="AL40" s="54" t="str">
        <f t="shared" si="13"/>
        <v/>
      </c>
      <c r="AM40" s="55" t="str">
        <f t="shared" si="14"/>
        <v/>
      </c>
      <c r="AN40" s="55" t="str">
        <f>IF('1ERPM'!W43="","",IF('1ERPM'!W43=0,0,('1ERPM'!W43)*100))</f>
        <v/>
      </c>
      <c r="AO40" s="54" t="str">
        <f t="shared" si="15"/>
        <v/>
      </c>
      <c r="AP40" s="54" t="str">
        <f t="shared" si="16"/>
        <v/>
      </c>
      <c r="AQ40" s="55" t="str">
        <f t="shared" si="17"/>
        <v/>
      </c>
    </row>
    <row r="41" spans="1:43" x14ac:dyDescent="0.25">
      <c r="A41" s="54" t="str">
        <f t="shared" si="11"/>
        <v/>
      </c>
      <c r="B41" s="54" t="str">
        <f t="shared" si="0"/>
        <v/>
      </c>
      <c r="C41" s="54">
        <f t="shared" si="1"/>
        <v>0</v>
      </c>
      <c r="D41" s="54">
        <f t="shared" si="2"/>
        <v>0</v>
      </c>
      <c r="E41" s="54">
        <f t="shared" si="10"/>
        <v>1</v>
      </c>
      <c r="F41" s="26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54" t="str">
        <f t="shared" si="12"/>
        <v/>
      </c>
      <c r="AL41" s="54" t="str">
        <f t="shared" si="13"/>
        <v/>
      </c>
      <c r="AM41" s="55" t="str">
        <f t="shared" si="14"/>
        <v/>
      </c>
      <c r="AN41" s="55" t="str">
        <f>IF('1ERPM'!W44="","",IF('1ERPM'!W44=0,0,('1ERPM'!W44)*100))</f>
        <v/>
      </c>
      <c r="AO41" s="54" t="str">
        <f t="shared" si="15"/>
        <v/>
      </c>
      <c r="AP41" s="54" t="str">
        <f t="shared" si="16"/>
        <v/>
      </c>
      <c r="AQ41" s="55" t="str">
        <f t="shared" si="17"/>
        <v/>
      </c>
    </row>
    <row r="42" spans="1:43" ht="11.25" customHeight="1" x14ac:dyDescent="0.25">
      <c r="A42" s="54" t="str">
        <f t="shared" si="11"/>
        <v/>
      </c>
      <c r="B42" s="54" t="str">
        <f t="shared" si="0"/>
        <v/>
      </c>
      <c r="C42" s="54">
        <f t="shared" si="1"/>
        <v>0</v>
      </c>
      <c r="D42" s="54">
        <f t="shared" si="2"/>
        <v>0</v>
      </c>
      <c r="E42" s="54">
        <f t="shared" si="10"/>
        <v>1</v>
      </c>
      <c r="F42" s="26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54" t="str">
        <f t="shared" si="12"/>
        <v/>
      </c>
      <c r="AL42" s="54" t="str">
        <f t="shared" si="13"/>
        <v/>
      </c>
      <c r="AM42" s="55" t="str">
        <f t="shared" si="14"/>
        <v/>
      </c>
      <c r="AN42" s="55" t="str">
        <f>IF('1ERPM'!W45="","",IF('1ERPM'!W45=0,0,('1ERPM'!W45)*100))</f>
        <v/>
      </c>
      <c r="AO42" s="54" t="str">
        <f t="shared" si="15"/>
        <v/>
      </c>
      <c r="AP42" s="54" t="str">
        <f t="shared" si="16"/>
        <v/>
      </c>
      <c r="AQ42" s="55" t="str">
        <f t="shared" si="17"/>
        <v/>
      </c>
    </row>
    <row r="43" spans="1:43" x14ac:dyDescent="0.25">
      <c r="A43" s="54" t="str">
        <f t="shared" si="11"/>
        <v/>
      </c>
      <c r="B43" s="54" t="str">
        <f t="shared" si="0"/>
        <v/>
      </c>
      <c r="C43" s="54">
        <f t="shared" si="1"/>
        <v>0</v>
      </c>
      <c r="D43" s="54">
        <f t="shared" si="2"/>
        <v>0</v>
      </c>
      <c r="E43" s="54">
        <f t="shared" si="10"/>
        <v>1</v>
      </c>
      <c r="F43" s="26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54" t="str">
        <f t="shared" si="12"/>
        <v/>
      </c>
      <c r="AL43" s="54" t="str">
        <f t="shared" si="13"/>
        <v/>
      </c>
      <c r="AM43" s="55" t="str">
        <f t="shared" si="14"/>
        <v/>
      </c>
      <c r="AN43" s="55" t="str">
        <f>IF('1ERPM'!W46="","",IF('1ERPM'!W46=0,0,('1ERPM'!W46)*100))</f>
        <v/>
      </c>
      <c r="AO43" s="54" t="str">
        <f t="shared" si="15"/>
        <v/>
      </c>
      <c r="AP43" s="54" t="str">
        <f t="shared" si="16"/>
        <v/>
      </c>
      <c r="AQ43" s="55" t="str">
        <f t="shared" si="17"/>
        <v/>
      </c>
    </row>
    <row r="44" spans="1:43" ht="11.25" customHeight="1" x14ac:dyDescent="0.25">
      <c r="A44" s="54" t="str">
        <f t="shared" si="11"/>
        <v/>
      </c>
      <c r="B44" s="54" t="str">
        <f t="shared" si="0"/>
        <v/>
      </c>
      <c r="C44" s="54">
        <f t="shared" si="1"/>
        <v>0</v>
      </c>
      <c r="D44" s="54">
        <f t="shared" si="2"/>
        <v>0</v>
      </c>
      <c r="E44" s="54">
        <f t="shared" si="10"/>
        <v>1</v>
      </c>
      <c r="F44" s="26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54" t="str">
        <f t="shared" si="12"/>
        <v/>
      </c>
      <c r="AL44" s="54" t="str">
        <f t="shared" si="13"/>
        <v/>
      </c>
      <c r="AM44" s="55" t="str">
        <f t="shared" si="14"/>
        <v/>
      </c>
      <c r="AN44" s="55" t="str">
        <f>IF('1ERPM'!W47="","",IF('1ERPM'!W47=0,0,('1ERPM'!W47)*100))</f>
        <v/>
      </c>
      <c r="AO44" s="54" t="str">
        <f t="shared" si="15"/>
        <v/>
      </c>
      <c r="AP44" s="54" t="str">
        <f t="shared" si="16"/>
        <v/>
      </c>
      <c r="AQ44" s="55" t="str">
        <f t="shared" si="17"/>
        <v/>
      </c>
    </row>
    <row r="45" spans="1:43" x14ac:dyDescent="0.25">
      <c r="A45" s="54" t="str">
        <f t="shared" si="11"/>
        <v/>
      </c>
      <c r="B45" s="54" t="str">
        <f t="shared" si="0"/>
        <v/>
      </c>
      <c r="C45" s="54">
        <f t="shared" si="1"/>
        <v>0</v>
      </c>
      <c r="D45" s="54">
        <f t="shared" si="2"/>
        <v>0</v>
      </c>
      <c r="E45" s="54">
        <f t="shared" si="10"/>
        <v>1</v>
      </c>
      <c r="F45" s="26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54" t="str">
        <f t="shared" si="12"/>
        <v/>
      </c>
      <c r="AL45" s="54" t="str">
        <f t="shared" si="13"/>
        <v/>
      </c>
      <c r="AM45" s="55" t="str">
        <f t="shared" si="14"/>
        <v/>
      </c>
      <c r="AN45" s="55" t="str">
        <f>IF('1ERPM'!W48="","",IF('1ERPM'!W48=0,0,('1ERPM'!W48)*100))</f>
        <v/>
      </c>
      <c r="AO45" s="54" t="str">
        <f t="shared" si="15"/>
        <v/>
      </c>
      <c r="AP45" s="54" t="str">
        <f t="shared" si="16"/>
        <v/>
      </c>
      <c r="AQ45" s="55" t="str">
        <f t="shared" si="17"/>
        <v/>
      </c>
    </row>
    <row r="46" spans="1:43" ht="11.25" customHeight="1" x14ac:dyDescent="0.25">
      <c r="A46" s="54" t="str">
        <f t="shared" si="11"/>
        <v/>
      </c>
      <c r="B46" s="54" t="str">
        <f t="shared" si="0"/>
        <v/>
      </c>
      <c r="C46" s="54">
        <f t="shared" si="1"/>
        <v>0</v>
      </c>
      <c r="D46" s="54">
        <f t="shared" si="2"/>
        <v>0</v>
      </c>
      <c r="E46" s="54">
        <f t="shared" si="10"/>
        <v>1</v>
      </c>
      <c r="F46" s="26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54" t="str">
        <f t="shared" si="12"/>
        <v/>
      </c>
      <c r="AL46" s="54" t="str">
        <f t="shared" si="13"/>
        <v/>
      </c>
      <c r="AM46" s="55" t="str">
        <f t="shared" si="14"/>
        <v/>
      </c>
      <c r="AN46" s="55" t="str">
        <f>IF('1ERPM'!W49="","",IF('1ERPM'!W49=0,0,('1ERPM'!W49)*100))</f>
        <v/>
      </c>
      <c r="AO46" s="54" t="str">
        <f t="shared" si="15"/>
        <v/>
      </c>
      <c r="AP46" s="54" t="str">
        <f t="shared" si="16"/>
        <v/>
      </c>
      <c r="AQ46" s="55" t="str">
        <f t="shared" si="17"/>
        <v/>
      </c>
    </row>
    <row r="47" spans="1:43" x14ac:dyDescent="0.25">
      <c r="A47" s="54" t="str">
        <f t="shared" si="11"/>
        <v/>
      </c>
      <c r="B47" s="54" t="str">
        <f t="shared" si="0"/>
        <v/>
      </c>
      <c r="C47" s="54">
        <f t="shared" si="1"/>
        <v>0</v>
      </c>
      <c r="D47" s="54">
        <f t="shared" si="2"/>
        <v>0</v>
      </c>
      <c r="E47" s="54">
        <f t="shared" si="10"/>
        <v>1</v>
      </c>
      <c r="F47" s="26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54" t="str">
        <f t="shared" si="12"/>
        <v/>
      </c>
      <c r="AL47" s="54" t="str">
        <f t="shared" si="13"/>
        <v/>
      </c>
      <c r="AM47" s="55" t="str">
        <f t="shared" si="14"/>
        <v/>
      </c>
      <c r="AN47" s="55" t="str">
        <f>IF('1ERPM'!W50="","",IF('1ERPM'!W50=0,0,('1ERPM'!W50)*100))</f>
        <v/>
      </c>
      <c r="AO47" s="54" t="str">
        <f t="shared" si="15"/>
        <v/>
      </c>
      <c r="AP47" s="54" t="str">
        <f t="shared" si="16"/>
        <v/>
      </c>
      <c r="AQ47" s="55" t="str">
        <f t="shared" si="17"/>
        <v/>
      </c>
    </row>
  </sheetData>
  <sheetProtection algorithmName="SHA-512" hashValue="jmsC4m9sSxOz4U5oE7ea3uMGpGH1DqzVynbjERpo2fxm4fI3MtiVQPBQj8L16YVcKf3vP8tdgWaWrKLser7o1A==" saltValue="BtlC+c7TI9zgWadC3+b24A==" spinCount="100000" sheet="1"/>
  <sortState ref="F17:F29">
    <sortCondition ref="F17"/>
  </sortState>
  <mergeCells count="29">
    <mergeCell ref="AO15:AO16"/>
    <mergeCell ref="Q2:V2"/>
    <mergeCell ref="W2:Y2"/>
    <mergeCell ref="A3:AQ3"/>
    <mergeCell ref="AK9:AK14"/>
    <mergeCell ref="AL9:AL14"/>
    <mergeCell ref="AM9:AM14"/>
    <mergeCell ref="X10:AI10"/>
    <mergeCell ref="X11:AI11"/>
    <mergeCell ref="G12:AJ12"/>
    <mergeCell ref="U13:V13"/>
    <mergeCell ref="G13:T13"/>
    <mergeCell ref="W13:AJ13"/>
    <mergeCell ref="A1:AQ1"/>
    <mergeCell ref="M5:X5"/>
    <mergeCell ref="AD5:AI5"/>
    <mergeCell ref="K7:M7"/>
    <mergeCell ref="AN10:AO14"/>
    <mergeCell ref="AP10:AP16"/>
    <mergeCell ref="AQ10:AQ14"/>
    <mergeCell ref="AL8:AP8"/>
    <mergeCell ref="A9:A16"/>
    <mergeCell ref="F9:F16"/>
    <mergeCell ref="AK15:AK16"/>
    <mergeCell ref="AL15:AL16"/>
    <mergeCell ref="AM15:AM16"/>
    <mergeCell ref="AQ15:AQ16"/>
    <mergeCell ref="AN9:AQ9"/>
    <mergeCell ref="AN15:AN16"/>
  </mergeCells>
  <conditionalFormatting sqref="G30:AJ47 S17:AJ29">
    <cfRule type="cellIs" dxfId="20" priority="7" stopIfTrue="1" operator="equal">
      <formula>"F"</formula>
    </cfRule>
    <cfRule type="cellIs" dxfId="19" priority="8" stopIfTrue="1" operator="equal">
      <formula>"J"</formula>
    </cfRule>
    <cfRule type="cellIs" dxfId="18" priority="9" stopIfTrue="1" operator="equal">
      <formula>"R"</formula>
    </cfRule>
  </conditionalFormatting>
  <conditionalFormatting sqref="G17:R29">
    <cfRule type="cellIs" dxfId="17" priority="4" stopIfTrue="1" operator="equal">
      <formula>"F"</formula>
    </cfRule>
    <cfRule type="cellIs" dxfId="16" priority="5" stopIfTrue="1" operator="equal">
      <formula>"J"</formula>
    </cfRule>
    <cfRule type="cellIs" dxfId="15" priority="6" stopIfTrue="1" operator="equal">
      <formula>"R"</formula>
    </cfRule>
  </conditionalFormatting>
  <dataValidations count="15">
    <dataValidation type="whole" allowBlank="1" showInputMessage="1" showErrorMessage="1" errorTitle="Error de entrada" error="El dato introducido es invalido_x000a__x000a_Solo puede entrar NÚMEROS_x000a_Del 1 al 4_x000a_" promptTitle="Observación" prompt="Solo puede entrar NÚMEROS_x000a_Del 1 al 4" sqref="IR16:IZ16">
      <formula1>1</formula1>
      <formula2>4</formula2>
    </dataValidation>
    <dataValidation type="whole" allowBlank="1" showInputMessage="1" showErrorMessage="1" errorTitle="Error de entrada" error="El dato introducido es invalido_x000a__x000a_Solo puede entrar NÚMEROS_x000a_Del 1 al 31_x000a_" promptTitle="Observación" prompt="Solo puede entrar NÚMEROS_x000a_Del 1 al 31" sqref="IR15:IZ15">
      <formula1>1</formula1>
      <formula2>31</formula2>
    </dataValidation>
    <dataValidation type="list" allowBlank="1" showInputMessage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IR17:IZ47">
      <formula1>"A,J,F"</formula1>
    </dataValidation>
    <dataValidation type="whole" allowBlank="1" showErrorMessage="1" errorTitle="Error de entrada" error="El dato introducido es invalido_x000a__x000a_Solo puede entrar NÚMEROS_x000a_Del 1 al 4_x000a_" promptTitle="Observación" prompt="Solo puede entrar NÚMEROS_x000a_Del 1 al 4" sqref="G16:AJ16">
      <formula1>1</formula1>
      <formula2>4</formula2>
    </dataValidation>
    <dataValidation type="list" allowBlank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G17:AJ47">
      <formula1>"A,J,F"</formula1>
    </dataValidation>
    <dataValidation type="whole" allowBlank="1" showInputMessage="1" showErrorMessage="1" sqref="U15:AJ15">
      <formula1>1</formula1>
      <formula2>31</formula2>
    </dataValidation>
    <dataValidation type="list" allowBlank="1" showErrorMessage="1" errorTitle="Error de entrada" error="El dato introducido es invalido_x000a__x000a_Solo puede entrar las siguientes LETRAS_x000a_&quot;A&quot;_x000a_&quot;B&quot;_x000a_&quot;C&quot;_x000a_&quot;D&quot;" promptTitle="Observación" prompt="Solo puede entrar las siguientes LETRAS_x000a_&quot;A&quot;_x000a_&quot;B&quot;_x000a_&quot;C&quot;_x000a_&quot;D&quot;_x000a_" sqref="Q7">
      <formula1>"A,B,C,D"</formula1>
    </dataValidation>
    <dataValidation type="list" allowBlank="1" showInputMessage="1" showErrorMessage="1" errorTitle="Error de entrada" error="El dato introducido es invalido_x000a__x000a_Solo puede entrar las siguientes LEYENDAS_x000a_PRIMERO_x000a_SEGUNDO_x000a_TERCERO_x000a_CUARTO_x000a_QUINTO_x000a_SEXTO_x000a_SEPTIMO_x000a_OCTAVO_x000a_NOVENO_x000a_" promptTitle="Observación" prompt="Solo puede entrar las siguientes LEYENDAS_x000a_PRIMERO_x000a_SEGUNDO_x000a_TERCERO_x000a_CUARTO_x000a_QUINTO_x000a_SEXTO_x000a_SEPTIMO_x000a_OCTAVO_x000a_NOVENO_x000a_" sqref="IV7:IX7">
      <formula1>"PRIMERO,SEGUNDO,TERCERO,CUARTO,QUINTO,SEXTO,SEPTIMO,OCTAVO,NOVENO"</formula1>
    </dataValidation>
    <dataValidation type="list" allowBlank="1" showErrorMessage="1" errorTitle="Error de entrada" error="El dato introducido es invalido_x000a__x000a_Solo puede entrar las siguientes LETRAS_x000a_A: Periodo de Julio a Diciembre_x000a_B: Periodo de Enero a Junio" promptTitle="Observación" prompt="Solo puede entrar las siguientes LETRAS_x000a_A: Periodo de Julio a Diciembre_x000a_B: Periodo de Enero a Junio_x000a_" sqref="V7">
      <formula1>"A,B"</formula1>
    </dataValidation>
    <dataValidation type="list" allowBlank="1" showInputMessage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IR14:IZ14">
      <formula1>"Lu,Ma,Mi,Ju,Vi,Sa"</formula1>
    </dataValidation>
    <dataValidation type="list" allowBlank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U14:AJ14">
      <formula1>"Lu,Ma,Mi,Ju,Vi,Sa,Do"</formula1>
    </dataValidation>
    <dataValidation type="list" allowBlank="1" showErrorMessage="1" errorTitle="Error de entrada" error="El dato introducido es invalido_x000a__x000a_Solo puede entrar las siguientes LEYENDAS_x000a_PRIMERO_x000a_SEGUNDO_x000a_TERCERO_x000a_CUARTO_x000a_QUINTO_x000a_SEXTO_x000a_SEPTIMO_x000a_OCTAVO_x000a_NOVENO_x000a_" promptTitle="Observación" prompt="Solo puede entrar las siguientes LEYENDAS_x000a_PRIMERO_x000a_SEGUNDO_x000a_TERCERO_x000a_CUARTO_x000a_QUINTO_x000a_SEXTO_x000a_SEPTIMO_x000a_OCTAVO_x000a_NOVENO_x000a_" sqref="K7:M7">
      <formula1>"PRIMERO,SEGUNDO,TERCERO,CUARTO,QUINTO,SEXTO,SEPTIMO,OCTAVO,NOVENO,DÉCIMO,ONCEAVO"</formula1>
    </dataValidation>
    <dataValidation type="whole" allowBlank="1" showErrorMessage="1" errorTitle="Error de entrada" error="El dato introducido es invalido_x000a__x000a_Solo puede entrar NÚMEROS_x000a_Del 1 al 31_x000a_" promptTitle="Observación" prompt="Solo puede entrar NÚMEROS_x000a_Del 1 al 31" sqref="G15:T15">
      <formula1>1</formula1>
      <formula2>31</formula2>
    </dataValidation>
    <dataValidation type="list" allowBlank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G14:T14">
      <formula1>"Lu,Ma,Mi,Ju,Vi,Sa"</formula1>
    </dataValidation>
    <dataValidation type="list" allowBlank="1" showInputMessage="1" showErrorMessage="1" sqref="J7">
      <formula1>"SEMESTRE:, CUATRIMESTRE:"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scale="8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D44"/>
  <sheetViews>
    <sheetView zoomScale="90" zoomScaleNormal="90" workbookViewId="0">
      <selection sqref="A1:AN1"/>
    </sheetView>
  </sheetViews>
  <sheetFormatPr baseColWidth="10" defaultRowHeight="11.25" x14ac:dyDescent="0.25"/>
  <cols>
    <col min="1" max="1" width="3" style="47" customWidth="1"/>
    <col min="2" max="2" width="34" style="47" bestFit="1" customWidth="1"/>
    <col min="3" max="13" width="3.5703125" style="47" customWidth="1"/>
    <col min="14" max="14" width="6.7109375" style="47" bestFit="1" customWidth="1"/>
    <col min="15" max="16" width="3.5703125" style="47" customWidth="1"/>
    <col min="17" max="17" width="6.7109375" style="47" bestFit="1" customWidth="1"/>
    <col min="18" max="23" width="3" style="60" customWidth="1"/>
    <col min="24" max="27" width="3.5703125" style="60" customWidth="1"/>
    <col min="28" max="35" width="3.5703125" style="47" customWidth="1"/>
    <col min="36" max="42" width="3" style="47" customWidth="1"/>
    <col min="43" max="53" width="3.5703125" style="47" customWidth="1"/>
    <col min="54" max="54" width="6.7109375" style="47" bestFit="1" customWidth="1"/>
    <col min="55" max="67" width="3.5703125" style="47" customWidth="1"/>
    <col min="68" max="16384" width="11.42578125" style="47"/>
  </cols>
  <sheetData>
    <row r="1" spans="1:56" ht="15" customHeight="1" x14ac:dyDescent="0.25">
      <c r="A1" s="78" t="s">
        <v>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5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L2" s="4"/>
      <c r="N2" s="78" t="s">
        <v>81</v>
      </c>
      <c r="O2" s="78"/>
      <c r="P2" s="78"/>
      <c r="Q2" s="78" t="str">
        <f>IF('1ERPA'!W2="","",'1ERPA'!W2)</f>
        <v>2019-1020</v>
      </c>
      <c r="R2" s="7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56" ht="15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6" x14ac:dyDescent="0.25">
      <c r="B4" s="60"/>
      <c r="E4" s="3"/>
      <c r="F4" s="60"/>
      <c r="G4" s="60"/>
      <c r="H4" s="60"/>
      <c r="K4" s="3"/>
      <c r="L4" s="60"/>
      <c r="P4" s="3"/>
      <c r="Q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ht="15" customHeight="1" x14ac:dyDescent="0.25">
      <c r="A5" s="83" t="s">
        <v>14</v>
      </c>
      <c r="B5" s="83" t="s">
        <v>15</v>
      </c>
      <c r="C5" s="103" t="s">
        <v>30</v>
      </c>
      <c r="D5" s="104"/>
      <c r="E5" s="105"/>
      <c r="F5" s="103" t="s">
        <v>74</v>
      </c>
      <c r="G5" s="104"/>
      <c r="H5" s="105"/>
      <c r="I5" s="103" t="s">
        <v>86</v>
      </c>
      <c r="J5" s="104"/>
      <c r="K5" s="105"/>
      <c r="L5" s="95" t="s">
        <v>71</v>
      </c>
      <c r="M5" s="95" t="s">
        <v>72</v>
      </c>
      <c r="N5" s="95" t="s">
        <v>28</v>
      </c>
      <c r="O5" s="95" t="s">
        <v>73</v>
      </c>
      <c r="P5" s="95" t="s">
        <v>27</v>
      </c>
      <c r="Q5" s="95" t="s">
        <v>28</v>
      </c>
      <c r="R5" s="12"/>
      <c r="S5" s="6"/>
      <c r="T5" s="6"/>
      <c r="U5" s="6"/>
      <c r="V5" s="6"/>
      <c r="W5" s="7"/>
      <c r="X5" s="95" t="s">
        <v>33</v>
      </c>
      <c r="Y5" s="95" t="s">
        <v>35</v>
      </c>
      <c r="Z5" s="95" t="s">
        <v>43</v>
      </c>
      <c r="AA5" s="95" t="s">
        <v>44</v>
      </c>
      <c r="AB5" s="95" t="s">
        <v>21</v>
      </c>
      <c r="AC5" s="95" t="s">
        <v>27</v>
      </c>
      <c r="AD5" s="95" t="s">
        <v>29</v>
      </c>
      <c r="AE5" s="11"/>
      <c r="AF5" s="95" t="s">
        <v>71</v>
      </c>
      <c r="AG5" s="95" t="s">
        <v>72</v>
      </c>
      <c r="AH5" s="95" t="s">
        <v>73</v>
      </c>
      <c r="AI5" s="95" t="s">
        <v>27</v>
      </c>
      <c r="AJ5" s="8"/>
    </row>
    <row r="6" spans="1:56" ht="15" customHeight="1" x14ac:dyDescent="0.25">
      <c r="A6" s="84"/>
      <c r="B6" s="84"/>
      <c r="C6" s="132"/>
      <c r="D6" s="115"/>
      <c r="E6" s="133"/>
      <c r="F6" s="132"/>
      <c r="G6" s="115"/>
      <c r="H6" s="133"/>
      <c r="I6" s="132"/>
      <c r="J6" s="115"/>
      <c r="K6" s="133"/>
      <c r="L6" s="134"/>
      <c r="M6" s="134"/>
      <c r="N6" s="134"/>
      <c r="O6" s="134"/>
      <c r="P6" s="134"/>
      <c r="Q6" s="134"/>
      <c r="R6" s="12"/>
      <c r="S6" s="6"/>
      <c r="T6" s="6"/>
      <c r="U6" s="6"/>
      <c r="V6" s="6"/>
      <c r="W6" s="7"/>
      <c r="X6" s="134"/>
      <c r="Y6" s="134"/>
      <c r="Z6" s="134"/>
      <c r="AA6" s="134"/>
      <c r="AB6" s="134"/>
      <c r="AC6" s="134"/>
      <c r="AD6" s="134"/>
      <c r="AE6" s="11"/>
      <c r="AF6" s="134"/>
      <c r="AG6" s="134"/>
      <c r="AH6" s="134"/>
      <c r="AI6" s="134"/>
      <c r="AJ6" s="8"/>
    </row>
    <row r="7" spans="1:56" ht="15" customHeight="1" x14ac:dyDescent="0.25">
      <c r="A7" s="84"/>
      <c r="B7" s="84"/>
      <c r="C7" s="95" t="s">
        <v>21</v>
      </c>
      <c r="D7" s="95" t="s">
        <v>27</v>
      </c>
      <c r="E7" s="95" t="s">
        <v>29</v>
      </c>
      <c r="F7" s="95" t="s">
        <v>21</v>
      </c>
      <c r="G7" s="95" t="s">
        <v>27</v>
      </c>
      <c r="H7" s="95" t="s">
        <v>29</v>
      </c>
      <c r="I7" s="95" t="s">
        <v>21</v>
      </c>
      <c r="J7" s="95" t="s">
        <v>27</v>
      </c>
      <c r="K7" s="95" t="s">
        <v>29</v>
      </c>
      <c r="L7" s="134"/>
      <c r="M7" s="134"/>
      <c r="N7" s="134"/>
      <c r="O7" s="134"/>
      <c r="P7" s="134"/>
      <c r="Q7" s="134"/>
      <c r="R7" s="12"/>
      <c r="S7" s="6"/>
      <c r="T7" s="6"/>
      <c r="U7" s="6"/>
      <c r="V7" s="6"/>
      <c r="W7" s="7"/>
      <c r="X7" s="134"/>
      <c r="Y7" s="134"/>
      <c r="Z7" s="134"/>
      <c r="AA7" s="134"/>
      <c r="AB7" s="134"/>
      <c r="AC7" s="134"/>
      <c r="AD7" s="134"/>
      <c r="AE7" s="11"/>
      <c r="AF7" s="134"/>
      <c r="AG7" s="134"/>
      <c r="AH7" s="134"/>
      <c r="AI7" s="134"/>
    </row>
    <row r="8" spans="1:56" ht="87" customHeight="1" x14ac:dyDescent="0.25">
      <c r="A8" s="84"/>
      <c r="B8" s="8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2"/>
      <c r="S8" s="6"/>
      <c r="T8" s="6"/>
      <c r="U8" s="6"/>
      <c r="V8" s="6"/>
      <c r="W8" s="7"/>
      <c r="X8" s="134"/>
      <c r="Y8" s="134"/>
      <c r="Z8" s="134"/>
      <c r="AA8" s="134"/>
      <c r="AB8" s="134"/>
      <c r="AC8" s="134"/>
      <c r="AD8" s="134"/>
      <c r="AE8" s="11"/>
      <c r="AF8" s="134"/>
      <c r="AG8" s="134"/>
      <c r="AH8" s="134"/>
      <c r="AI8" s="134"/>
    </row>
    <row r="9" spans="1:56" ht="11.25" customHeight="1" x14ac:dyDescent="0.25">
      <c r="A9" s="84"/>
      <c r="B9" s="8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2"/>
      <c r="S9" s="6"/>
      <c r="T9" s="6"/>
      <c r="U9" s="6"/>
      <c r="V9" s="6"/>
      <c r="W9" s="7"/>
      <c r="X9" s="134"/>
      <c r="Y9" s="134"/>
      <c r="Z9" s="134"/>
      <c r="AA9" s="134"/>
      <c r="AB9" s="134"/>
      <c r="AC9" s="134"/>
      <c r="AD9" s="134"/>
      <c r="AE9" s="11"/>
      <c r="AF9" s="134"/>
      <c r="AG9" s="134"/>
      <c r="AH9" s="134"/>
      <c r="AI9" s="134"/>
    </row>
    <row r="10" spans="1:56" x14ac:dyDescent="0.25">
      <c r="A10" s="84"/>
      <c r="B10" s="8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2"/>
      <c r="S10" s="6"/>
      <c r="T10" s="6"/>
      <c r="U10" s="6"/>
      <c r="V10" s="6"/>
      <c r="W10" s="7"/>
      <c r="X10" s="134"/>
      <c r="Y10" s="134"/>
      <c r="Z10" s="134"/>
      <c r="AA10" s="134"/>
      <c r="AB10" s="134"/>
      <c r="AC10" s="134"/>
      <c r="AD10" s="134"/>
      <c r="AE10" s="11"/>
      <c r="AF10" s="134"/>
      <c r="AG10" s="134"/>
      <c r="AH10" s="134"/>
      <c r="AI10" s="134"/>
    </row>
    <row r="11" spans="1:56" ht="11.25" customHeight="1" x14ac:dyDescent="0.25">
      <c r="A11" s="84"/>
      <c r="B11" s="8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2"/>
      <c r="S11" s="6"/>
      <c r="T11" s="6"/>
      <c r="U11" s="6"/>
      <c r="V11" s="6"/>
      <c r="W11" s="7"/>
      <c r="X11" s="134"/>
      <c r="Y11" s="134"/>
      <c r="Z11" s="134"/>
      <c r="AA11" s="134"/>
      <c r="AB11" s="134"/>
      <c r="AC11" s="134"/>
      <c r="AD11" s="134"/>
      <c r="AE11" s="11"/>
      <c r="AF11" s="134"/>
      <c r="AG11" s="134"/>
      <c r="AH11" s="134"/>
      <c r="AI11" s="134"/>
    </row>
    <row r="12" spans="1:56" ht="15" customHeight="1" x14ac:dyDescent="0.25">
      <c r="A12" s="85"/>
      <c r="B12" s="8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2"/>
      <c r="S12" s="6"/>
      <c r="T12" s="6"/>
      <c r="U12" s="6"/>
      <c r="V12" s="6"/>
      <c r="W12" s="7"/>
      <c r="X12" s="135"/>
      <c r="Y12" s="135"/>
      <c r="Z12" s="135"/>
      <c r="AA12" s="135"/>
      <c r="AB12" s="135"/>
      <c r="AC12" s="135"/>
      <c r="AD12" s="135"/>
      <c r="AE12" s="11"/>
      <c r="AF12" s="135"/>
      <c r="AG12" s="135"/>
      <c r="AH12" s="135"/>
      <c r="AI12" s="135"/>
    </row>
    <row r="13" spans="1:56" ht="11.25" customHeight="1" x14ac:dyDescent="0.25">
      <c r="A13" s="54">
        <f>IF(B13="","",1)</f>
        <v>1</v>
      </c>
      <c r="B13" s="9" t="str">
        <f>IF('1ERPA'!F17="","",'1ERPA'!F17)</f>
        <v>A</v>
      </c>
      <c r="C13" s="55" t="str">
        <f>'1ERPA'!AM17</f>
        <v/>
      </c>
      <c r="D13" s="55">
        <f>'1ERPA'!AO17</f>
        <v>7</v>
      </c>
      <c r="E13" s="55">
        <f>'1ERPA'!AQ17</f>
        <v>17.5</v>
      </c>
      <c r="F13" s="55">
        <f>'2DOPA'!AM17</f>
        <v>100</v>
      </c>
      <c r="G13" s="55">
        <f>'2DOPA'!AO17</f>
        <v>10</v>
      </c>
      <c r="H13" s="54">
        <f>'2DOPA'!AQ17</f>
        <v>25</v>
      </c>
      <c r="I13" s="55">
        <f>'3ERPA'!AM17</f>
        <v>100</v>
      </c>
      <c r="J13" s="55">
        <f>'3ERPA'!AO17</f>
        <v>9</v>
      </c>
      <c r="K13" s="54">
        <f>'3ERPA'!AQ17</f>
        <v>45</v>
      </c>
      <c r="L13" s="55">
        <f>IF(A13="","",AVERAGE(C13,F13,I13))</f>
        <v>100</v>
      </c>
      <c r="M13" s="55">
        <f>IF(A13="","",AVERAGE(D13,G13,J13))</f>
        <v>8.6666666666666661</v>
      </c>
      <c r="N13" s="54" t="str">
        <f>IF(A13="","",IF(M13&gt;=9.6,"DIEZ",IF(M13&gt;=8.6,"NUEVE",IF(M13&gt;=7.6,"OCHO",IF(M13&gt;=6.6,"SIETE",IF(M13&gt;=6,"SEIS",IF(M13&lt;=5.9,"CINCO","")))))))</f>
        <v>NUEVE</v>
      </c>
      <c r="O13" s="54">
        <f>IF(A13="","",SUM(E13,H13,K13))</f>
        <v>87.5</v>
      </c>
      <c r="P13" s="55">
        <f>IF(A13="","",O13/10)</f>
        <v>8.75</v>
      </c>
      <c r="Q13" s="54" t="str">
        <f>IF(A13="","",IF(P13&gt;=9.6,"DIEZ",IF(P13&gt;=8.6,"NUEVE",IF(P13&gt;=7.6,"OCHO",IF(P13&gt;=6.6,"SIETE",IF(P13&gt;=6,"SEIS",IF(P13&lt;=5.9,"CINCO","")))))))</f>
        <v>NUEVE</v>
      </c>
      <c r="S13" s="87" t="s">
        <v>30</v>
      </c>
      <c r="T13" s="112"/>
      <c r="U13" s="112"/>
      <c r="V13" s="112"/>
      <c r="W13" s="143"/>
      <c r="X13" s="55">
        <f>'1ERPRE'!T14</f>
        <v>4</v>
      </c>
      <c r="Y13" s="55">
        <f>'1ERPRE'!AM14</f>
        <v>50</v>
      </c>
      <c r="Z13" s="55">
        <f>'1ERPRE'!R22</f>
        <v>5.625</v>
      </c>
      <c r="AA13" s="54">
        <f>'1ERPRE'!AM22</f>
        <v>57.142857142857146</v>
      </c>
      <c r="AB13" s="55">
        <f>IF(C13="",0,AVERAGE(C13:C43))</f>
        <v>0</v>
      </c>
      <c r="AC13" s="55">
        <f>IF(D13="",0,AVERAGE(D13:D43))</f>
        <v>5.5</v>
      </c>
      <c r="AD13" s="54">
        <f>IF(E13="",0,AVERAGE(E13:E43))</f>
        <v>13.75</v>
      </c>
      <c r="AE13" s="52"/>
      <c r="AF13" s="55">
        <f>IF(L13="",0,AVERAGE(L13:L43))</f>
        <v>98.75</v>
      </c>
      <c r="AG13" s="55">
        <f>IF(M13="",0,AVERAGE(M13:M43))</f>
        <v>8.1666666666666661</v>
      </c>
      <c r="AH13" s="54">
        <f>IF(O13="",0,AVERAGE(O13:O43))</f>
        <v>85.625</v>
      </c>
      <c r="AI13" s="55">
        <f>IF(P13="",0,AVERAGE(P13:P43))</f>
        <v>8.5625</v>
      </c>
      <c r="AJ13" s="144" t="s">
        <v>76</v>
      </c>
      <c r="AK13" s="145"/>
      <c r="AL13" s="145"/>
      <c r="AM13" s="145"/>
      <c r="AN13" s="146"/>
    </row>
    <row r="14" spans="1:56" x14ac:dyDescent="0.25">
      <c r="A14" s="54">
        <f>IF(B14="","",A13+1)</f>
        <v>2</v>
      </c>
      <c r="B14" s="9" t="str">
        <f>IF('1ERPA'!F18="","",'1ERPA'!F18)</f>
        <v>B</v>
      </c>
      <c r="C14" s="55" t="str">
        <f>'1ERPA'!AM18</f>
        <v/>
      </c>
      <c r="D14" s="55">
        <f>'1ERPA'!AO18</f>
        <v>6</v>
      </c>
      <c r="E14" s="55">
        <f>'1ERPA'!AQ18</f>
        <v>15</v>
      </c>
      <c r="F14" s="55">
        <f>'2DOPA'!AM18</f>
        <v>100</v>
      </c>
      <c r="G14" s="55">
        <f>'2DOPA'!AO18</f>
        <v>10</v>
      </c>
      <c r="H14" s="54">
        <f>'2DOPA'!AQ18</f>
        <v>25</v>
      </c>
      <c r="I14" s="55">
        <f>'3ERPA'!AM18</f>
        <v>100</v>
      </c>
      <c r="J14" s="55">
        <f>'3ERPA'!AO18</f>
        <v>10</v>
      </c>
      <c r="K14" s="54">
        <f>'3ERPA'!AQ18</f>
        <v>50</v>
      </c>
      <c r="L14" s="55">
        <f t="shared" ref="L14:L43" si="0">IF(A14="","",AVERAGE(C14,F14,I14))</f>
        <v>100</v>
      </c>
      <c r="M14" s="55">
        <f t="shared" ref="M14:M43" si="1">IF(A14="","",AVERAGE(D14,G14,J14))</f>
        <v>8.6666666666666661</v>
      </c>
      <c r="N14" s="54" t="str">
        <f t="shared" ref="N14:N43" si="2">IF(A14="","",IF(M14&gt;=9.6,"DIEZ",IF(M14&gt;=8.6,"NUEVE",IF(M14&gt;=7.6,"OCHO",IF(M14&gt;=6.6,"SIETE",IF(M14&gt;=6,"SEIS",IF(M14&lt;=5.9,"CINCO","")))))))</f>
        <v>NUEVE</v>
      </c>
      <c r="O14" s="54">
        <f t="shared" ref="O14:O43" si="3">IF(A14="","",SUM(E14,H14,K14))</f>
        <v>90</v>
      </c>
      <c r="P14" s="55">
        <f t="shared" ref="P14:P43" si="4">IF(A14="","",O14/10)</f>
        <v>9</v>
      </c>
      <c r="Q14" s="54" t="str">
        <f t="shared" ref="Q14:Q43" si="5">IF(A14="","",IF(P14&gt;=9.6,"DIEZ",IF(P14&gt;=8.6,"NUEVE",IF(P14&gt;=7.6,"OCHO",IF(P14&gt;=6.6,"SIETE",IF(P14&gt;=6,"SEIS",IF(P14&lt;=5.9,"CINCO","")))))))</f>
        <v>NUEVE</v>
      </c>
      <c r="S14" s="87" t="s">
        <v>74</v>
      </c>
      <c r="T14" s="112"/>
      <c r="U14" s="112"/>
      <c r="V14" s="112"/>
      <c r="W14" s="143"/>
      <c r="X14" s="55">
        <f>'2DOPRE'!T14</f>
        <v>3.9</v>
      </c>
      <c r="Y14" s="55">
        <f>'2DOPRE'!AM14</f>
        <v>100</v>
      </c>
      <c r="Z14" s="55">
        <f>'2DOPRE'!R22</f>
        <v>9.3472222222222232</v>
      </c>
      <c r="AA14" s="54">
        <f>'2DOPRE'!AM22</f>
        <v>100</v>
      </c>
      <c r="AB14" s="55">
        <f>IF(F13="",0,AVERAGE(F13:F43))</f>
        <v>97.5</v>
      </c>
      <c r="AC14" s="55">
        <f>IF(G13="",0,AVERAGE(G13:G43))</f>
        <v>9.25</v>
      </c>
      <c r="AD14" s="54">
        <f>IF(H13="",0,AVERAGE(H13:H43))</f>
        <v>23.125</v>
      </c>
      <c r="AE14" s="10"/>
      <c r="AF14" s="57"/>
    </row>
    <row r="15" spans="1:56" ht="11.25" customHeight="1" x14ac:dyDescent="0.25">
      <c r="A15" s="54">
        <f t="shared" ref="A15:A43" si="6">IF(B15="","",A14+1)</f>
        <v>3</v>
      </c>
      <c r="B15" s="9" t="str">
        <f>IF('1ERPA'!F19="","",'1ERPA'!F19)</f>
        <v>C</v>
      </c>
      <c r="C15" s="55" t="str">
        <f>'1ERPA'!AM19</f>
        <v/>
      </c>
      <c r="D15" s="55">
        <f>'1ERPA'!AO19</f>
        <v>4</v>
      </c>
      <c r="E15" s="55">
        <f>'1ERPA'!AQ19</f>
        <v>10</v>
      </c>
      <c r="F15" s="55">
        <f>'2DOPA'!AM19</f>
        <v>90</v>
      </c>
      <c r="G15" s="55">
        <f>'2DOPA'!AO19</f>
        <v>7</v>
      </c>
      <c r="H15" s="54">
        <f>'2DOPA'!AQ19</f>
        <v>17.5</v>
      </c>
      <c r="I15" s="55">
        <f>'3ERPA'!AM19</f>
        <v>100</v>
      </c>
      <c r="J15" s="55">
        <f>'3ERPA'!AO19</f>
        <v>10</v>
      </c>
      <c r="K15" s="54">
        <f>'3ERPA'!AQ19</f>
        <v>50</v>
      </c>
      <c r="L15" s="55">
        <f t="shared" si="0"/>
        <v>95</v>
      </c>
      <c r="M15" s="55">
        <f t="shared" si="1"/>
        <v>7</v>
      </c>
      <c r="N15" s="54" t="str">
        <f t="shared" si="2"/>
        <v>SIETE</v>
      </c>
      <c r="O15" s="54">
        <f t="shared" si="3"/>
        <v>77.5</v>
      </c>
      <c r="P15" s="55">
        <f t="shared" si="4"/>
        <v>7.75</v>
      </c>
      <c r="Q15" s="54" t="str">
        <f t="shared" si="5"/>
        <v>OCHO</v>
      </c>
      <c r="S15" s="87" t="s">
        <v>75</v>
      </c>
      <c r="T15" s="112"/>
      <c r="U15" s="112"/>
      <c r="V15" s="112"/>
      <c r="W15" s="143"/>
      <c r="X15" s="55">
        <f>'3ERPRE'!T14</f>
        <v>4</v>
      </c>
      <c r="Y15" s="55">
        <f>'3ERPRE'!AM14</f>
        <v>125</v>
      </c>
      <c r="Z15" s="55">
        <f>'3ERPRE'!R22</f>
        <v>12.25</v>
      </c>
      <c r="AA15" s="54">
        <f>'3ERPRE'!AM22</f>
        <v>100</v>
      </c>
      <c r="AB15" s="55">
        <f>IF(I13="",0,AVERAGE(I13:I43))</f>
        <v>100</v>
      </c>
      <c r="AC15" s="55">
        <f>IF(J13="",0,AVERAGE(J13:J43))</f>
        <v>9.8000000000000007</v>
      </c>
      <c r="AD15" s="54">
        <f>IF(K13="",0,AVERAGE(K13:K43))</f>
        <v>49</v>
      </c>
      <c r="AE15" s="10"/>
      <c r="AF15" s="60"/>
    </row>
    <row r="16" spans="1:56" ht="11.25" customHeight="1" x14ac:dyDescent="0.25">
      <c r="A16" s="54">
        <f>IF(B16="","",A15+1)</f>
        <v>4</v>
      </c>
      <c r="B16" s="9" t="str">
        <f>IF('1ERPA'!F20="","",'1ERPA'!F20)</f>
        <v>D</v>
      </c>
      <c r="C16" s="55" t="str">
        <f>'1ERPA'!AM20</f>
        <v/>
      </c>
      <c r="D16" s="55">
        <f>'1ERPA'!AO20</f>
        <v>5</v>
      </c>
      <c r="E16" s="55">
        <f>'1ERPA'!AQ20</f>
        <v>12.5</v>
      </c>
      <c r="F16" s="55">
        <f>'2DOPA'!AM20</f>
        <v>100</v>
      </c>
      <c r="G16" s="55">
        <f>'2DOPA'!AO20</f>
        <v>10</v>
      </c>
      <c r="H16" s="54">
        <f>'2DOPA'!AQ20</f>
        <v>25</v>
      </c>
      <c r="I16" s="55">
        <f>'3ERPA'!AM20</f>
        <v>100</v>
      </c>
      <c r="J16" s="55">
        <f>'3ERPA'!AO20</f>
        <v>10</v>
      </c>
      <c r="K16" s="54">
        <f>'3ERPA'!AQ20</f>
        <v>50</v>
      </c>
      <c r="L16" s="55">
        <f t="shared" si="0"/>
        <v>100</v>
      </c>
      <c r="M16" s="55">
        <f t="shared" si="1"/>
        <v>8.3333333333333339</v>
      </c>
      <c r="N16" s="54" t="str">
        <f t="shared" si="2"/>
        <v>OCHO</v>
      </c>
      <c r="O16" s="54">
        <f t="shared" si="3"/>
        <v>87.5</v>
      </c>
      <c r="P16" s="55">
        <f t="shared" si="4"/>
        <v>8.75</v>
      </c>
      <c r="Q16" s="54" t="str">
        <f t="shared" si="5"/>
        <v>NUEVE</v>
      </c>
      <c r="S16" s="50"/>
      <c r="T16" s="58"/>
      <c r="U16" s="58"/>
      <c r="V16" s="58"/>
      <c r="W16" s="61"/>
      <c r="X16" s="55"/>
      <c r="Y16" s="55"/>
      <c r="Z16" s="55"/>
      <c r="AA16" s="54"/>
      <c r="AB16" s="55"/>
      <c r="AC16" s="55"/>
      <c r="AD16" s="54"/>
      <c r="AE16" s="60"/>
      <c r="AF16" s="60"/>
    </row>
    <row r="17" spans="1:40" x14ac:dyDescent="0.25">
      <c r="A17" s="54" t="str">
        <f>IF(B17="","",A16+1)</f>
        <v/>
      </c>
      <c r="B17" s="9" t="str">
        <f>IF('1ERPA'!F21="","",'1ERPA'!F21)</f>
        <v/>
      </c>
      <c r="C17" s="55" t="str">
        <f>'1ERPA'!AM21</f>
        <v/>
      </c>
      <c r="D17" s="55" t="str">
        <f>'1ERPA'!AO21</f>
        <v/>
      </c>
      <c r="E17" s="55" t="str">
        <f>'1ERPA'!AQ21</f>
        <v/>
      </c>
      <c r="F17" s="55" t="str">
        <f>'2DOPA'!AM21</f>
        <v/>
      </c>
      <c r="G17" s="55" t="str">
        <f>'2DOPA'!AO21</f>
        <v/>
      </c>
      <c r="H17" s="54" t="str">
        <f>'2DOPA'!AQ21</f>
        <v/>
      </c>
      <c r="I17" s="55">
        <f>'3ERPA'!AM21</f>
        <v>100</v>
      </c>
      <c r="J17" s="55" t="str">
        <f>'3ERPA'!AO21</f>
        <v/>
      </c>
      <c r="K17" s="54" t="str">
        <f>'3ERPA'!AQ21</f>
        <v/>
      </c>
      <c r="L17" s="55" t="str">
        <f t="shared" si="0"/>
        <v/>
      </c>
      <c r="M17" s="55" t="str">
        <f t="shared" si="1"/>
        <v/>
      </c>
      <c r="N17" s="54" t="str">
        <f t="shared" si="2"/>
        <v/>
      </c>
      <c r="O17" s="54" t="str">
        <f t="shared" si="3"/>
        <v/>
      </c>
      <c r="P17" s="55" t="str">
        <f t="shared" si="4"/>
        <v/>
      </c>
      <c r="Q17" s="54" t="str">
        <f t="shared" si="5"/>
        <v/>
      </c>
      <c r="S17" s="87" t="s">
        <v>77</v>
      </c>
      <c r="T17" s="112"/>
      <c r="U17" s="112"/>
      <c r="V17" s="112"/>
      <c r="W17" s="143"/>
      <c r="X17" s="55">
        <f t="shared" ref="X17:AD17" si="7">AVERAGE(X13:X15)</f>
        <v>3.9666666666666668</v>
      </c>
      <c r="Y17" s="55">
        <f t="shared" si="7"/>
        <v>91.666666666666671</v>
      </c>
      <c r="Z17" s="55">
        <f t="shared" si="7"/>
        <v>9.0740740740740744</v>
      </c>
      <c r="AA17" s="55">
        <f t="shared" si="7"/>
        <v>85.714285714285708</v>
      </c>
      <c r="AB17" s="55">
        <f t="shared" si="7"/>
        <v>65.833333333333329</v>
      </c>
      <c r="AC17" s="55">
        <f t="shared" si="7"/>
        <v>8.1833333333333336</v>
      </c>
      <c r="AD17" s="55">
        <f t="shared" si="7"/>
        <v>28.625</v>
      </c>
      <c r="AE17" s="59"/>
    </row>
    <row r="18" spans="1:40" ht="11.25" customHeight="1" x14ac:dyDescent="0.25">
      <c r="A18" s="54" t="str">
        <f t="shared" si="6"/>
        <v/>
      </c>
      <c r="B18" s="9" t="str">
        <f>IF('1ERPA'!F22="","",'1ERPA'!F22)</f>
        <v/>
      </c>
      <c r="C18" s="55" t="str">
        <f>'1ERPA'!AM22</f>
        <v/>
      </c>
      <c r="D18" s="55" t="str">
        <f>'1ERPA'!AO22</f>
        <v/>
      </c>
      <c r="E18" s="55" t="str">
        <f>'1ERPA'!AQ22</f>
        <v/>
      </c>
      <c r="F18" s="55" t="str">
        <f>'2DOPA'!AM22</f>
        <v/>
      </c>
      <c r="G18" s="55" t="str">
        <f>'2DOPA'!AO22</f>
        <v/>
      </c>
      <c r="H18" s="54" t="str">
        <f>'2DOPA'!AQ22</f>
        <v/>
      </c>
      <c r="I18" s="55">
        <f>'3ERPA'!AM22</f>
        <v>100</v>
      </c>
      <c r="J18" s="55" t="str">
        <f>'3ERPA'!AO22</f>
        <v/>
      </c>
      <c r="K18" s="54" t="str">
        <f>'3ERPA'!AQ22</f>
        <v/>
      </c>
      <c r="L18" s="55" t="str">
        <f t="shared" si="0"/>
        <v/>
      </c>
      <c r="M18" s="55" t="str">
        <f t="shared" si="1"/>
        <v/>
      </c>
      <c r="N18" s="54" t="str">
        <f t="shared" si="2"/>
        <v/>
      </c>
      <c r="O18" s="54" t="str">
        <f t="shared" si="3"/>
        <v/>
      </c>
      <c r="P18" s="55" t="str">
        <f t="shared" si="4"/>
        <v/>
      </c>
      <c r="Q18" s="54" t="str">
        <f t="shared" si="5"/>
        <v/>
      </c>
    </row>
    <row r="19" spans="1:40" x14ac:dyDescent="0.25">
      <c r="A19" s="54" t="str">
        <f t="shared" si="6"/>
        <v/>
      </c>
      <c r="B19" s="9" t="str">
        <f>IF('1ERPA'!F23="","",'1ERPA'!F23)</f>
        <v/>
      </c>
      <c r="C19" s="55" t="str">
        <f>'1ERPA'!AM23</f>
        <v/>
      </c>
      <c r="D19" s="55" t="str">
        <f>'1ERPA'!AO23</f>
        <v/>
      </c>
      <c r="E19" s="55" t="str">
        <f>'1ERPA'!AQ23</f>
        <v/>
      </c>
      <c r="F19" s="55" t="str">
        <f>'2DOPA'!AM23</f>
        <v/>
      </c>
      <c r="G19" s="55" t="str">
        <f>'2DOPA'!AO23</f>
        <v/>
      </c>
      <c r="H19" s="54" t="str">
        <f>'2DOPA'!AQ23</f>
        <v/>
      </c>
      <c r="I19" s="55">
        <f>'3ERPA'!AM23</f>
        <v>100</v>
      </c>
      <c r="J19" s="55" t="str">
        <f>'3ERPA'!AO23</f>
        <v/>
      </c>
      <c r="K19" s="54" t="str">
        <f>'3ERPA'!AQ23</f>
        <v/>
      </c>
      <c r="L19" s="55" t="str">
        <f t="shared" si="0"/>
        <v/>
      </c>
      <c r="M19" s="55" t="str">
        <f t="shared" si="1"/>
        <v/>
      </c>
      <c r="N19" s="54" t="str">
        <f t="shared" si="2"/>
        <v/>
      </c>
      <c r="O19" s="54" t="str">
        <f t="shared" si="3"/>
        <v/>
      </c>
      <c r="P19" s="55" t="str">
        <f t="shared" si="4"/>
        <v/>
      </c>
      <c r="Q19" s="54" t="str">
        <f t="shared" si="5"/>
        <v/>
      </c>
      <c r="S19" s="122" t="s">
        <v>10</v>
      </c>
      <c r="T19" s="122"/>
      <c r="U19" s="122"/>
      <c r="V19" s="122"/>
      <c r="W19" s="122"/>
      <c r="X19" s="82" t="str">
        <f>IF('1ERPA'!M5="","",'1ERPA'!M5)</f>
        <v>B</v>
      </c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 ht="11.25" customHeight="1" x14ac:dyDescent="0.25">
      <c r="A20" s="54" t="str">
        <f t="shared" si="6"/>
        <v/>
      </c>
      <c r="B20" s="9" t="str">
        <f>IF('1ERPA'!F24="","",'1ERPA'!F24)</f>
        <v/>
      </c>
      <c r="C20" s="55" t="str">
        <f>'1ERPA'!AM24</f>
        <v/>
      </c>
      <c r="D20" s="55" t="str">
        <f>'1ERPA'!AO24</f>
        <v/>
      </c>
      <c r="E20" s="55" t="str">
        <f>'1ERPA'!AQ24</f>
        <v/>
      </c>
      <c r="F20" s="55" t="str">
        <f>'2DOPA'!AM24</f>
        <v/>
      </c>
      <c r="G20" s="55" t="str">
        <f>'2DOPA'!AO24</f>
        <v/>
      </c>
      <c r="H20" s="54" t="str">
        <f>'2DOPA'!AQ24</f>
        <v/>
      </c>
      <c r="I20" s="55">
        <f>'3ERPA'!AM24</f>
        <v>100</v>
      </c>
      <c r="J20" s="55" t="str">
        <f>'3ERPA'!AO24</f>
        <v/>
      </c>
      <c r="K20" s="54" t="str">
        <f>'3ERPA'!AQ24</f>
        <v/>
      </c>
      <c r="L20" s="55" t="str">
        <f t="shared" si="0"/>
        <v/>
      </c>
      <c r="M20" s="55" t="str">
        <f t="shared" si="1"/>
        <v/>
      </c>
      <c r="N20" s="54" t="str">
        <f t="shared" si="2"/>
        <v/>
      </c>
      <c r="O20" s="54" t="str">
        <f t="shared" si="3"/>
        <v/>
      </c>
      <c r="P20" s="55" t="str">
        <f t="shared" si="4"/>
        <v/>
      </c>
      <c r="Q20" s="54" t="str">
        <f t="shared" si="5"/>
        <v/>
      </c>
    </row>
    <row r="21" spans="1:40" x14ac:dyDescent="0.25">
      <c r="A21" s="54" t="str">
        <f t="shared" si="6"/>
        <v/>
      </c>
      <c r="B21" s="9" t="str">
        <f>IF('1ERPA'!F25="","",'1ERPA'!F25)</f>
        <v/>
      </c>
      <c r="C21" s="55" t="str">
        <f>'1ERPA'!AM25</f>
        <v/>
      </c>
      <c r="D21" s="55" t="str">
        <f>'1ERPA'!AO25</f>
        <v/>
      </c>
      <c r="E21" s="55" t="str">
        <f>'1ERPA'!AQ25</f>
        <v/>
      </c>
      <c r="F21" s="55" t="str">
        <f>'2DOPA'!AM25</f>
        <v/>
      </c>
      <c r="G21" s="55" t="str">
        <f>'2DOPA'!AO25</f>
        <v/>
      </c>
      <c r="H21" s="54" t="str">
        <f>'2DOPA'!AQ25</f>
        <v/>
      </c>
      <c r="I21" s="55">
        <f>'3ERPA'!AM25</f>
        <v>100</v>
      </c>
      <c r="J21" s="55" t="str">
        <f>'3ERPA'!AO25</f>
        <v/>
      </c>
      <c r="K21" s="54" t="str">
        <f>'3ERPA'!AQ25</f>
        <v/>
      </c>
      <c r="L21" s="55" t="str">
        <f t="shared" si="0"/>
        <v/>
      </c>
      <c r="M21" s="55" t="str">
        <f t="shared" si="1"/>
        <v/>
      </c>
      <c r="N21" s="54" t="str">
        <f t="shared" si="2"/>
        <v/>
      </c>
      <c r="O21" s="54" t="str">
        <f t="shared" si="3"/>
        <v/>
      </c>
      <c r="P21" s="55" t="str">
        <f t="shared" si="4"/>
        <v/>
      </c>
      <c r="Q21" s="54" t="str">
        <f t="shared" si="5"/>
        <v/>
      </c>
      <c r="S21" s="122" t="s">
        <v>11</v>
      </c>
      <c r="T21" s="122"/>
      <c r="U21" s="122"/>
      <c r="V21" s="122"/>
      <c r="W21" s="122"/>
      <c r="X21" s="82" t="str">
        <f>IF('1ERPA'!AD5="","",'1ERPA'!AD5)</f>
        <v>B</v>
      </c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1:40" x14ac:dyDescent="0.25">
      <c r="A22" s="54" t="str">
        <f t="shared" si="6"/>
        <v/>
      </c>
      <c r="B22" s="9" t="str">
        <f>IF('1ERPA'!F26="","",'1ERPA'!F26)</f>
        <v/>
      </c>
      <c r="C22" s="55" t="str">
        <f>'1ERPA'!AM26</f>
        <v/>
      </c>
      <c r="D22" s="55" t="str">
        <f>'1ERPA'!AO26</f>
        <v/>
      </c>
      <c r="E22" s="55" t="str">
        <f>'1ERPA'!AQ26</f>
        <v/>
      </c>
      <c r="F22" s="55" t="str">
        <f>'2DOPA'!AM26</f>
        <v/>
      </c>
      <c r="G22" s="55" t="str">
        <f>'2DOPA'!AO26</f>
        <v/>
      </c>
      <c r="H22" s="54" t="str">
        <f>'2DOPA'!AQ26</f>
        <v/>
      </c>
      <c r="I22" s="55">
        <f>'3ERPA'!AM26</f>
        <v>100</v>
      </c>
      <c r="J22" s="55" t="str">
        <f>'3ERPA'!AO26</f>
        <v/>
      </c>
      <c r="K22" s="54" t="str">
        <f>'3ERPA'!AQ26</f>
        <v/>
      </c>
      <c r="L22" s="55" t="str">
        <f t="shared" si="0"/>
        <v/>
      </c>
      <c r="M22" s="55" t="str">
        <f t="shared" si="1"/>
        <v/>
      </c>
      <c r="N22" s="54" t="str">
        <f t="shared" si="2"/>
        <v/>
      </c>
      <c r="O22" s="54" t="str">
        <f t="shared" si="3"/>
        <v/>
      </c>
      <c r="P22" s="55" t="str">
        <f t="shared" si="4"/>
        <v/>
      </c>
      <c r="Q22" s="54" t="str">
        <f t="shared" si="5"/>
        <v/>
      </c>
    </row>
    <row r="23" spans="1:40" ht="12" customHeight="1" x14ac:dyDescent="0.25">
      <c r="A23" s="54" t="str">
        <f t="shared" si="6"/>
        <v/>
      </c>
      <c r="B23" s="9" t="str">
        <f>IF('1ERPA'!F27="","",'1ERPA'!F27)</f>
        <v/>
      </c>
      <c r="C23" s="55" t="str">
        <f>'1ERPA'!AM27</f>
        <v/>
      </c>
      <c r="D23" s="55" t="str">
        <f>'1ERPA'!AO27</f>
        <v/>
      </c>
      <c r="E23" s="55" t="str">
        <f>'1ERPA'!AQ27</f>
        <v/>
      </c>
      <c r="F23" s="55" t="str">
        <f>'2DOPA'!AM27</f>
        <v/>
      </c>
      <c r="G23" s="55" t="str">
        <f>'2DOPA'!AO27</f>
        <v/>
      </c>
      <c r="H23" s="54" t="str">
        <f>'2DOPA'!AQ27</f>
        <v/>
      </c>
      <c r="I23" s="55">
        <f>'3ERPA'!AM27</f>
        <v>100</v>
      </c>
      <c r="J23" s="55" t="str">
        <f>'3ERPA'!AO27</f>
        <v/>
      </c>
      <c r="K23" s="54" t="str">
        <f>'3ERPA'!AQ27</f>
        <v/>
      </c>
      <c r="L23" s="55" t="str">
        <f t="shared" si="0"/>
        <v/>
      </c>
      <c r="M23" s="55" t="str">
        <f t="shared" si="1"/>
        <v/>
      </c>
      <c r="N23" s="54" t="str">
        <f t="shared" si="2"/>
        <v/>
      </c>
      <c r="O23" s="54" t="str">
        <f t="shared" si="3"/>
        <v/>
      </c>
      <c r="P23" s="55" t="str">
        <f t="shared" si="4"/>
        <v/>
      </c>
      <c r="Q23" s="54" t="str">
        <f t="shared" si="5"/>
        <v/>
      </c>
      <c r="S23" s="78" t="str">
        <f>'1ERPA'!J7</f>
        <v>SEMESTRE:</v>
      </c>
      <c r="T23" s="78"/>
      <c r="U23" s="78"/>
      <c r="V23" s="78"/>
      <c r="W23" s="78"/>
      <c r="X23" s="82" t="str">
        <f>IF('1ERPA'!K7="","",'1ERPA'!K7)</f>
        <v>PRIMERO</v>
      </c>
      <c r="Y23" s="82"/>
      <c r="Z23" s="82"/>
      <c r="AC23" s="78" t="s">
        <v>12</v>
      </c>
      <c r="AD23" s="78"/>
      <c r="AE23" s="49" t="str">
        <f>IF('1ERPA'!Q7="","",'1ERPA'!Q7)</f>
        <v>B</v>
      </c>
      <c r="AK23" s="78" t="s">
        <v>13</v>
      </c>
      <c r="AL23" s="78"/>
      <c r="AM23" s="78"/>
      <c r="AN23" s="49" t="str">
        <f>IF('1ERPA'!V7="","",'1ERPA'!V7)</f>
        <v>B</v>
      </c>
    </row>
    <row r="24" spans="1:40" x14ac:dyDescent="0.25">
      <c r="A24" s="54" t="str">
        <f t="shared" si="6"/>
        <v/>
      </c>
      <c r="B24" s="9" t="str">
        <f>IF('1ERPA'!F28="","",'1ERPA'!F28)</f>
        <v/>
      </c>
      <c r="C24" s="55" t="str">
        <f>'1ERPA'!AM28</f>
        <v/>
      </c>
      <c r="D24" s="55" t="str">
        <f>'1ERPA'!AO28</f>
        <v/>
      </c>
      <c r="E24" s="55" t="str">
        <f>'1ERPA'!AQ28</f>
        <v/>
      </c>
      <c r="F24" s="55" t="str">
        <f>'2DOPA'!AM28</f>
        <v/>
      </c>
      <c r="G24" s="55" t="str">
        <f>'2DOPA'!AO28</f>
        <v/>
      </c>
      <c r="H24" s="54" t="str">
        <f>'2DOPA'!AQ28</f>
        <v/>
      </c>
      <c r="I24" s="55">
        <f>'3ERPA'!AM28</f>
        <v>100</v>
      </c>
      <c r="J24" s="55" t="str">
        <f>'3ERPA'!AO28</f>
        <v/>
      </c>
      <c r="K24" s="54" t="str">
        <f>'3ERPA'!AQ28</f>
        <v/>
      </c>
      <c r="L24" s="55" t="str">
        <f t="shared" si="0"/>
        <v/>
      </c>
      <c r="M24" s="55" t="str">
        <f t="shared" si="1"/>
        <v/>
      </c>
      <c r="N24" s="54" t="str">
        <f t="shared" si="2"/>
        <v/>
      </c>
      <c r="O24" s="54" t="str">
        <f t="shared" si="3"/>
        <v/>
      </c>
      <c r="P24" s="55" t="str">
        <f t="shared" si="4"/>
        <v/>
      </c>
      <c r="Q24" s="54" t="str">
        <f t="shared" si="5"/>
        <v/>
      </c>
    </row>
    <row r="25" spans="1:40" x14ac:dyDescent="0.25">
      <c r="A25" s="54" t="str">
        <f t="shared" si="6"/>
        <v/>
      </c>
      <c r="B25" s="9" t="str">
        <f>IF('1ERPA'!F29="","",'1ERPA'!F29)</f>
        <v/>
      </c>
      <c r="C25" s="55" t="str">
        <f>'1ERPA'!AM29</f>
        <v/>
      </c>
      <c r="D25" s="55" t="str">
        <f>'1ERPA'!AO29</f>
        <v/>
      </c>
      <c r="E25" s="55" t="str">
        <f>'1ERPA'!AQ29</f>
        <v/>
      </c>
      <c r="F25" s="55" t="str">
        <f>'2DOPA'!AM29</f>
        <v/>
      </c>
      <c r="G25" s="55" t="str">
        <f>'2DOPA'!AO29</f>
        <v/>
      </c>
      <c r="H25" s="54" t="str">
        <f>'2DOPA'!AQ29</f>
        <v/>
      </c>
      <c r="I25" s="55">
        <f>'3ERPA'!AM29</f>
        <v>100</v>
      </c>
      <c r="J25" s="55">
        <f>'3ERPA'!AO29</f>
        <v>10</v>
      </c>
      <c r="K25" s="54">
        <f>'3ERPA'!AQ29</f>
        <v>50</v>
      </c>
      <c r="L25" s="55" t="str">
        <f t="shared" si="0"/>
        <v/>
      </c>
      <c r="M25" s="55" t="str">
        <f t="shared" si="1"/>
        <v/>
      </c>
      <c r="N25" s="54" t="str">
        <f t="shared" si="2"/>
        <v/>
      </c>
      <c r="O25" s="54" t="str">
        <f t="shared" si="3"/>
        <v/>
      </c>
      <c r="P25" s="55" t="str">
        <f t="shared" si="4"/>
        <v/>
      </c>
      <c r="Q25" s="54" t="str">
        <f t="shared" si="5"/>
        <v/>
      </c>
    </row>
    <row r="26" spans="1:40" x14ac:dyDescent="0.25">
      <c r="A26" s="54" t="str">
        <f t="shared" si="6"/>
        <v/>
      </c>
      <c r="B26" s="9" t="str">
        <f>IF('1ERPA'!F30="","",'1ERPA'!F30)</f>
        <v/>
      </c>
      <c r="C26" s="55" t="str">
        <f>'1ERPA'!AM30</f>
        <v/>
      </c>
      <c r="D26" s="55" t="str">
        <f>'1ERPA'!AO30</f>
        <v/>
      </c>
      <c r="E26" s="55" t="str">
        <f>'1ERPA'!AQ30</f>
        <v/>
      </c>
      <c r="F26" s="55" t="str">
        <f>'2DOPA'!AM30</f>
        <v/>
      </c>
      <c r="G26" s="55" t="str">
        <f>'2DOPA'!AO30</f>
        <v/>
      </c>
      <c r="H26" s="54" t="str">
        <f>'2DOPA'!AQ30</f>
        <v/>
      </c>
      <c r="I26" s="55" t="str">
        <f>'3ERPA'!AM30</f>
        <v/>
      </c>
      <c r="J26" s="55" t="str">
        <f>'3ERPA'!AO30</f>
        <v/>
      </c>
      <c r="K26" s="54" t="str">
        <f>'3ERPA'!AQ30</f>
        <v/>
      </c>
      <c r="L26" s="55" t="str">
        <f t="shared" si="0"/>
        <v/>
      </c>
      <c r="M26" s="55" t="str">
        <f t="shared" si="1"/>
        <v/>
      </c>
      <c r="N26" s="54" t="str">
        <f t="shared" si="2"/>
        <v/>
      </c>
      <c r="O26" s="54" t="str">
        <f t="shared" si="3"/>
        <v/>
      </c>
      <c r="P26" s="55" t="str">
        <f t="shared" si="4"/>
        <v/>
      </c>
      <c r="Q26" s="54" t="str">
        <f t="shared" si="5"/>
        <v/>
      </c>
    </row>
    <row r="27" spans="1:40" x14ac:dyDescent="0.25">
      <c r="A27" s="54" t="str">
        <f t="shared" si="6"/>
        <v/>
      </c>
      <c r="B27" s="9" t="str">
        <f>IF('1ERPA'!F31="","",'1ERPA'!F31)</f>
        <v/>
      </c>
      <c r="C27" s="55" t="str">
        <f>'1ERPA'!AM31</f>
        <v/>
      </c>
      <c r="D27" s="55" t="str">
        <f>'1ERPA'!AO31</f>
        <v/>
      </c>
      <c r="E27" s="55" t="str">
        <f>'1ERPA'!AQ31</f>
        <v/>
      </c>
      <c r="F27" s="55" t="str">
        <f>'2DOPA'!AM31</f>
        <v/>
      </c>
      <c r="G27" s="55" t="str">
        <f>'2DOPA'!AO31</f>
        <v/>
      </c>
      <c r="H27" s="54" t="str">
        <f>'2DOPA'!AQ31</f>
        <v/>
      </c>
      <c r="I27" s="55" t="str">
        <f>'3ERPA'!AM31</f>
        <v/>
      </c>
      <c r="J27" s="55" t="str">
        <f>'3ERPA'!AO31</f>
        <v/>
      </c>
      <c r="K27" s="54" t="str">
        <f>'3ERPA'!AQ31</f>
        <v/>
      </c>
      <c r="L27" s="55" t="str">
        <f t="shared" si="0"/>
        <v/>
      </c>
      <c r="M27" s="55" t="str">
        <f t="shared" si="1"/>
        <v/>
      </c>
      <c r="N27" s="54" t="str">
        <f t="shared" si="2"/>
        <v/>
      </c>
      <c r="O27" s="54" t="str">
        <f t="shared" si="3"/>
        <v/>
      </c>
      <c r="P27" s="55" t="str">
        <f t="shared" si="4"/>
        <v/>
      </c>
      <c r="Q27" s="54" t="str">
        <f t="shared" si="5"/>
        <v/>
      </c>
    </row>
    <row r="28" spans="1:40" x14ac:dyDescent="0.25">
      <c r="A28" s="54" t="str">
        <f t="shared" si="6"/>
        <v/>
      </c>
      <c r="B28" s="9" t="str">
        <f>IF('1ERPA'!F32="","",'1ERPA'!F32)</f>
        <v/>
      </c>
      <c r="C28" s="55" t="str">
        <f>'1ERPA'!AM32</f>
        <v/>
      </c>
      <c r="D28" s="55" t="str">
        <f>'1ERPA'!AO32</f>
        <v/>
      </c>
      <c r="E28" s="55" t="str">
        <f>'1ERPA'!AQ32</f>
        <v/>
      </c>
      <c r="F28" s="55" t="str">
        <f>'2DOPA'!AM32</f>
        <v/>
      </c>
      <c r="G28" s="55" t="str">
        <f>'2DOPA'!AO32</f>
        <v/>
      </c>
      <c r="H28" s="54" t="str">
        <f>'2DOPA'!AQ32</f>
        <v/>
      </c>
      <c r="I28" s="55" t="str">
        <f>'3ERPA'!AM32</f>
        <v/>
      </c>
      <c r="J28" s="55" t="str">
        <f>'3ERPA'!AO32</f>
        <v/>
      </c>
      <c r="K28" s="54" t="str">
        <f>'3ERPA'!AQ32</f>
        <v/>
      </c>
      <c r="L28" s="55" t="str">
        <f t="shared" si="0"/>
        <v/>
      </c>
      <c r="M28" s="55" t="str">
        <f t="shared" si="1"/>
        <v/>
      </c>
      <c r="N28" s="54" t="str">
        <f t="shared" si="2"/>
        <v/>
      </c>
      <c r="O28" s="54" t="str">
        <f t="shared" si="3"/>
        <v/>
      </c>
      <c r="P28" s="55" t="str">
        <f t="shared" si="4"/>
        <v/>
      </c>
      <c r="Q28" s="54" t="str">
        <f t="shared" si="5"/>
        <v/>
      </c>
    </row>
    <row r="29" spans="1:40" x14ac:dyDescent="0.25">
      <c r="A29" s="54" t="str">
        <f t="shared" si="6"/>
        <v/>
      </c>
      <c r="B29" s="9" t="str">
        <f>IF('1ERPA'!F33="","",'1ERPA'!F33)</f>
        <v/>
      </c>
      <c r="C29" s="55" t="str">
        <f>'1ERPA'!AM33</f>
        <v/>
      </c>
      <c r="D29" s="55" t="str">
        <f>'1ERPA'!AO33</f>
        <v/>
      </c>
      <c r="E29" s="55" t="str">
        <f>'1ERPA'!AQ33</f>
        <v/>
      </c>
      <c r="F29" s="55" t="str">
        <f>'2DOPA'!AM33</f>
        <v/>
      </c>
      <c r="G29" s="55" t="str">
        <f>'2DOPA'!AO33</f>
        <v/>
      </c>
      <c r="H29" s="54" t="str">
        <f>'2DOPA'!AQ33</f>
        <v/>
      </c>
      <c r="I29" s="55" t="str">
        <f>'3ERPA'!AM33</f>
        <v/>
      </c>
      <c r="J29" s="55" t="str">
        <f>'3ERPA'!AO33</f>
        <v/>
      </c>
      <c r="K29" s="54" t="str">
        <f>'3ERPA'!AQ33</f>
        <v/>
      </c>
      <c r="L29" s="55" t="str">
        <f t="shared" si="0"/>
        <v/>
      </c>
      <c r="M29" s="55" t="str">
        <f t="shared" si="1"/>
        <v/>
      </c>
      <c r="N29" s="54" t="str">
        <f t="shared" si="2"/>
        <v/>
      </c>
      <c r="O29" s="54" t="str">
        <f t="shared" si="3"/>
        <v/>
      </c>
      <c r="P29" s="55" t="str">
        <f t="shared" si="4"/>
        <v/>
      </c>
      <c r="Q29" s="54" t="str">
        <f t="shared" si="5"/>
        <v/>
      </c>
    </row>
    <row r="30" spans="1:40" x14ac:dyDescent="0.25">
      <c r="A30" s="54" t="str">
        <f t="shared" si="6"/>
        <v/>
      </c>
      <c r="B30" s="9" t="str">
        <f>IF('1ERPA'!F34="","",'1ERPA'!F34)</f>
        <v/>
      </c>
      <c r="C30" s="55" t="str">
        <f>'1ERPA'!AM34</f>
        <v/>
      </c>
      <c r="D30" s="55" t="str">
        <f>'1ERPA'!AO34</f>
        <v/>
      </c>
      <c r="E30" s="55" t="str">
        <f>'1ERPA'!AQ34</f>
        <v/>
      </c>
      <c r="F30" s="55" t="str">
        <f>'2DOPA'!AM34</f>
        <v/>
      </c>
      <c r="G30" s="55" t="str">
        <f>'2DOPA'!AO34</f>
        <v/>
      </c>
      <c r="H30" s="54" t="str">
        <f>'2DOPA'!AQ34</f>
        <v/>
      </c>
      <c r="I30" s="55" t="str">
        <f>'3ERPA'!AM34</f>
        <v/>
      </c>
      <c r="J30" s="55" t="str">
        <f>'3ERPA'!AO34</f>
        <v/>
      </c>
      <c r="K30" s="54" t="str">
        <f>'3ERPA'!AQ34</f>
        <v/>
      </c>
      <c r="L30" s="55" t="str">
        <f t="shared" si="0"/>
        <v/>
      </c>
      <c r="M30" s="55" t="str">
        <f t="shared" si="1"/>
        <v/>
      </c>
      <c r="N30" s="54" t="str">
        <f t="shared" si="2"/>
        <v/>
      </c>
      <c r="O30" s="54" t="str">
        <f t="shared" si="3"/>
        <v/>
      </c>
      <c r="P30" s="55" t="str">
        <f t="shared" si="4"/>
        <v/>
      </c>
      <c r="Q30" s="54" t="str">
        <f t="shared" si="5"/>
        <v/>
      </c>
    </row>
    <row r="31" spans="1:40" x14ac:dyDescent="0.25">
      <c r="A31" s="54" t="str">
        <f t="shared" si="6"/>
        <v/>
      </c>
      <c r="B31" s="9" t="str">
        <f>IF('1ERPA'!F35="","",'1ERPA'!F35)</f>
        <v/>
      </c>
      <c r="C31" s="55" t="str">
        <f>'1ERPA'!AM35</f>
        <v/>
      </c>
      <c r="D31" s="55" t="str">
        <f>'1ERPA'!AO35</f>
        <v/>
      </c>
      <c r="E31" s="55" t="str">
        <f>'1ERPA'!AQ35</f>
        <v/>
      </c>
      <c r="F31" s="55" t="str">
        <f>'2DOPA'!AM35</f>
        <v/>
      </c>
      <c r="G31" s="55" t="str">
        <f>'2DOPA'!AO35</f>
        <v/>
      </c>
      <c r="H31" s="54" t="str">
        <f>'2DOPA'!AQ35</f>
        <v/>
      </c>
      <c r="I31" s="55" t="str">
        <f>'3ERPA'!AM35</f>
        <v/>
      </c>
      <c r="J31" s="55" t="str">
        <f>'3ERPA'!AO35</f>
        <v/>
      </c>
      <c r="K31" s="54" t="str">
        <f>'3ERPA'!AQ35</f>
        <v/>
      </c>
      <c r="L31" s="55" t="str">
        <f t="shared" si="0"/>
        <v/>
      </c>
      <c r="M31" s="55" t="str">
        <f t="shared" si="1"/>
        <v/>
      </c>
      <c r="N31" s="54" t="str">
        <f t="shared" si="2"/>
        <v/>
      </c>
      <c r="O31" s="54" t="str">
        <f t="shared" si="3"/>
        <v/>
      </c>
      <c r="P31" s="55" t="str">
        <f t="shared" si="4"/>
        <v/>
      </c>
      <c r="Q31" s="54" t="str">
        <f t="shared" si="5"/>
        <v/>
      </c>
    </row>
    <row r="32" spans="1:40" x14ac:dyDescent="0.25">
      <c r="A32" s="54" t="str">
        <f t="shared" si="6"/>
        <v/>
      </c>
      <c r="B32" s="9" t="str">
        <f>IF('1ERPA'!F36="","",'1ERPA'!F36)</f>
        <v/>
      </c>
      <c r="C32" s="55" t="str">
        <f>'1ERPA'!AM36</f>
        <v/>
      </c>
      <c r="D32" s="55" t="str">
        <f>'1ERPA'!AO36</f>
        <v/>
      </c>
      <c r="E32" s="55" t="str">
        <f>'1ERPA'!AQ36</f>
        <v/>
      </c>
      <c r="F32" s="55" t="str">
        <f>'2DOPA'!AM36</f>
        <v/>
      </c>
      <c r="G32" s="55" t="str">
        <f>'2DOPA'!AO36</f>
        <v/>
      </c>
      <c r="H32" s="54" t="str">
        <f>'2DOPA'!AQ36</f>
        <v/>
      </c>
      <c r="I32" s="55" t="str">
        <f>'3ERPA'!AM36</f>
        <v/>
      </c>
      <c r="J32" s="55" t="str">
        <f>'3ERPA'!AO36</f>
        <v/>
      </c>
      <c r="K32" s="54" t="str">
        <f>'3ERPA'!AQ36</f>
        <v/>
      </c>
      <c r="L32" s="55" t="str">
        <f t="shared" si="0"/>
        <v/>
      </c>
      <c r="M32" s="55" t="str">
        <f t="shared" si="1"/>
        <v/>
      </c>
      <c r="N32" s="54" t="str">
        <f t="shared" si="2"/>
        <v/>
      </c>
      <c r="O32" s="54" t="str">
        <f t="shared" si="3"/>
        <v/>
      </c>
      <c r="P32" s="55" t="str">
        <f t="shared" si="4"/>
        <v/>
      </c>
      <c r="Q32" s="54" t="str">
        <f t="shared" si="5"/>
        <v/>
      </c>
    </row>
    <row r="33" spans="1:35" x14ac:dyDescent="0.25">
      <c r="A33" s="54" t="str">
        <f t="shared" si="6"/>
        <v/>
      </c>
      <c r="B33" s="9" t="str">
        <f>IF('1ERPA'!F37="","",'1ERPA'!F37)</f>
        <v/>
      </c>
      <c r="C33" s="55" t="str">
        <f>'1ERPA'!AM37</f>
        <v/>
      </c>
      <c r="D33" s="55" t="str">
        <f>'1ERPA'!AO37</f>
        <v/>
      </c>
      <c r="E33" s="55" t="str">
        <f>'1ERPA'!AQ37</f>
        <v/>
      </c>
      <c r="F33" s="55" t="str">
        <f>'2DOPA'!AM37</f>
        <v/>
      </c>
      <c r="G33" s="55" t="str">
        <f>'2DOPA'!AO37</f>
        <v/>
      </c>
      <c r="H33" s="54" t="str">
        <f>'2DOPA'!AQ37</f>
        <v/>
      </c>
      <c r="I33" s="55" t="str">
        <f>'3ERPA'!AM37</f>
        <v/>
      </c>
      <c r="J33" s="55" t="str">
        <f>'3ERPA'!AO37</f>
        <v/>
      </c>
      <c r="K33" s="54" t="str">
        <f>'3ERPA'!AQ37</f>
        <v/>
      </c>
      <c r="L33" s="55" t="str">
        <f t="shared" si="0"/>
        <v/>
      </c>
      <c r="M33" s="55" t="str">
        <f t="shared" si="1"/>
        <v/>
      </c>
      <c r="N33" s="54" t="str">
        <f t="shared" si="2"/>
        <v/>
      </c>
      <c r="O33" s="54" t="str">
        <f t="shared" si="3"/>
        <v/>
      </c>
      <c r="P33" s="55" t="str">
        <f t="shared" si="4"/>
        <v/>
      </c>
      <c r="Q33" s="54" t="str">
        <f t="shared" si="5"/>
        <v/>
      </c>
    </row>
    <row r="34" spans="1:35" x14ac:dyDescent="0.25">
      <c r="A34" s="54" t="str">
        <f t="shared" si="6"/>
        <v/>
      </c>
      <c r="B34" s="9" t="str">
        <f>IF('1ERPA'!F38="","",'1ERPA'!F38)</f>
        <v/>
      </c>
      <c r="C34" s="55" t="str">
        <f>'1ERPA'!AM38</f>
        <v/>
      </c>
      <c r="D34" s="55" t="str">
        <f>'1ERPA'!AO38</f>
        <v/>
      </c>
      <c r="E34" s="55" t="str">
        <f>'1ERPA'!AQ38</f>
        <v/>
      </c>
      <c r="F34" s="55" t="str">
        <f>'2DOPA'!AM38</f>
        <v/>
      </c>
      <c r="G34" s="55" t="str">
        <f>'2DOPA'!AO38</f>
        <v/>
      </c>
      <c r="H34" s="54" t="str">
        <f>'2DOPA'!AQ38</f>
        <v/>
      </c>
      <c r="I34" s="55" t="str">
        <f>'3ERPA'!AM38</f>
        <v/>
      </c>
      <c r="J34" s="55" t="str">
        <f>'3ERPA'!AO38</f>
        <v/>
      </c>
      <c r="K34" s="54" t="str">
        <f>'3ERPA'!AQ38</f>
        <v/>
      </c>
      <c r="L34" s="55" t="str">
        <f t="shared" si="0"/>
        <v/>
      </c>
      <c r="M34" s="55" t="str">
        <f t="shared" si="1"/>
        <v/>
      </c>
      <c r="N34" s="54" t="str">
        <f t="shared" si="2"/>
        <v/>
      </c>
      <c r="O34" s="54" t="str">
        <f t="shared" si="3"/>
        <v/>
      </c>
      <c r="P34" s="55" t="str">
        <f t="shared" si="4"/>
        <v/>
      </c>
      <c r="Q34" s="54" t="str">
        <f t="shared" si="5"/>
        <v/>
      </c>
    </row>
    <row r="35" spans="1:35" x14ac:dyDescent="0.25">
      <c r="A35" s="54" t="str">
        <f t="shared" si="6"/>
        <v/>
      </c>
      <c r="B35" s="9" t="str">
        <f>IF('1ERPA'!F39="","",'1ERPA'!F39)</f>
        <v/>
      </c>
      <c r="C35" s="55" t="str">
        <f>'1ERPA'!AM39</f>
        <v/>
      </c>
      <c r="D35" s="55" t="str">
        <f>'1ERPA'!AO39</f>
        <v/>
      </c>
      <c r="E35" s="55" t="str">
        <f>'1ERPA'!AQ39</f>
        <v/>
      </c>
      <c r="F35" s="55" t="str">
        <f>'2DOPA'!AM39</f>
        <v/>
      </c>
      <c r="G35" s="55" t="str">
        <f>'2DOPA'!AO39</f>
        <v/>
      </c>
      <c r="H35" s="54" t="str">
        <f>'2DOPA'!AQ39</f>
        <v/>
      </c>
      <c r="I35" s="55" t="str">
        <f>'3ERPA'!AM39</f>
        <v/>
      </c>
      <c r="J35" s="55" t="str">
        <f>'3ERPA'!AO39</f>
        <v/>
      </c>
      <c r="K35" s="54" t="str">
        <f>'3ERPA'!AQ39</f>
        <v/>
      </c>
      <c r="L35" s="55" t="str">
        <f t="shared" si="0"/>
        <v/>
      </c>
      <c r="M35" s="55" t="str">
        <f t="shared" si="1"/>
        <v/>
      </c>
      <c r="N35" s="54" t="str">
        <f t="shared" si="2"/>
        <v/>
      </c>
      <c r="O35" s="54" t="str">
        <f t="shared" si="3"/>
        <v/>
      </c>
      <c r="P35" s="55" t="str">
        <f t="shared" si="4"/>
        <v/>
      </c>
      <c r="Q35" s="54" t="str">
        <f t="shared" si="5"/>
        <v/>
      </c>
    </row>
    <row r="36" spans="1:35" x14ac:dyDescent="0.25">
      <c r="A36" s="54" t="str">
        <f t="shared" si="6"/>
        <v/>
      </c>
      <c r="B36" s="9" t="str">
        <f>IF('1ERPA'!F40="","",'1ERPA'!F40)</f>
        <v/>
      </c>
      <c r="C36" s="55" t="str">
        <f>'1ERPA'!AM40</f>
        <v/>
      </c>
      <c r="D36" s="55" t="str">
        <f>'1ERPA'!AO40</f>
        <v/>
      </c>
      <c r="E36" s="55" t="str">
        <f>'1ERPA'!AQ40</f>
        <v/>
      </c>
      <c r="F36" s="55" t="str">
        <f>'2DOPA'!AM40</f>
        <v/>
      </c>
      <c r="G36" s="55" t="str">
        <f>'2DOPA'!AO40</f>
        <v/>
      </c>
      <c r="H36" s="54" t="str">
        <f>'2DOPA'!AQ40</f>
        <v/>
      </c>
      <c r="I36" s="55" t="str">
        <f>'3ERPA'!AM40</f>
        <v/>
      </c>
      <c r="J36" s="55" t="str">
        <f>'3ERPA'!AO40</f>
        <v/>
      </c>
      <c r="K36" s="54" t="str">
        <f>'3ERPA'!AQ40</f>
        <v/>
      </c>
      <c r="L36" s="55" t="str">
        <f t="shared" si="0"/>
        <v/>
      </c>
      <c r="M36" s="55" t="str">
        <f t="shared" si="1"/>
        <v/>
      </c>
      <c r="N36" s="54" t="str">
        <f t="shared" si="2"/>
        <v/>
      </c>
      <c r="O36" s="54" t="str">
        <f t="shared" si="3"/>
        <v/>
      </c>
      <c r="P36" s="55" t="str">
        <f t="shared" si="4"/>
        <v/>
      </c>
      <c r="Q36" s="54" t="str">
        <f t="shared" si="5"/>
        <v/>
      </c>
    </row>
    <row r="37" spans="1:35" x14ac:dyDescent="0.25">
      <c r="A37" s="54" t="str">
        <f t="shared" si="6"/>
        <v/>
      </c>
      <c r="B37" s="9" t="str">
        <f>IF('1ERPA'!F41="","",'1ERPA'!F41)</f>
        <v/>
      </c>
      <c r="C37" s="55" t="str">
        <f>'1ERPA'!AM41</f>
        <v/>
      </c>
      <c r="D37" s="55" t="str">
        <f>'1ERPA'!AO41</f>
        <v/>
      </c>
      <c r="E37" s="55" t="str">
        <f>'1ERPA'!AQ41</f>
        <v/>
      </c>
      <c r="F37" s="55" t="str">
        <f>'2DOPA'!AM41</f>
        <v/>
      </c>
      <c r="G37" s="55" t="str">
        <f>'2DOPA'!AO41</f>
        <v/>
      </c>
      <c r="H37" s="54" t="str">
        <f>'2DOPA'!AQ41</f>
        <v/>
      </c>
      <c r="I37" s="55" t="str">
        <f>'3ERPA'!AM41</f>
        <v/>
      </c>
      <c r="J37" s="55" t="str">
        <f>'3ERPA'!AO41</f>
        <v/>
      </c>
      <c r="K37" s="54" t="str">
        <f>'3ERPA'!AQ41</f>
        <v/>
      </c>
      <c r="L37" s="55" t="str">
        <f t="shared" si="0"/>
        <v/>
      </c>
      <c r="M37" s="55" t="str">
        <f t="shared" si="1"/>
        <v/>
      </c>
      <c r="N37" s="54" t="str">
        <f t="shared" si="2"/>
        <v/>
      </c>
      <c r="O37" s="54" t="str">
        <f t="shared" si="3"/>
        <v/>
      </c>
      <c r="P37" s="55" t="str">
        <f t="shared" si="4"/>
        <v/>
      </c>
      <c r="Q37" s="54" t="str">
        <f t="shared" si="5"/>
        <v/>
      </c>
    </row>
    <row r="38" spans="1:35" x14ac:dyDescent="0.25">
      <c r="A38" s="54" t="str">
        <f t="shared" si="6"/>
        <v/>
      </c>
      <c r="B38" s="9" t="str">
        <f>IF('1ERPA'!F42="","",'1ERPA'!F42)</f>
        <v/>
      </c>
      <c r="C38" s="55" t="str">
        <f>'1ERPA'!AM42</f>
        <v/>
      </c>
      <c r="D38" s="55" t="str">
        <f>'1ERPA'!AO42</f>
        <v/>
      </c>
      <c r="E38" s="55" t="str">
        <f>'1ERPA'!AQ42</f>
        <v/>
      </c>
      <c r="F38" s="55" t="str">
        <f>'2DOPA'!AM42</f>
        <v/>
      </c>
      <c r="G38" s="55" t="str">
        <f>'2DOPA'!AO42</f>
        <v/>
      </c>
      <c r="H38" s="54" t="str">
        <f>'2DOPA'!AQ42</f>
        <v/>
      </c>
      <c r="I38" s="55" t="str">
        <f>'3ERPA'!AM42</f>
        <v/>
      </c>
      <c r="J38" s="55" t="str">
        <f>'3ERPA'!AO42</f>
        <v/>
      </c>
      <c r="K38" s="54" t="str">
        <f>'3ERPA'!AQ42</f>
        <v/>
      </c>
      <c r="L38" s="55" t="str">
        <f t="shared" si="0"/>
        <v/>
      </c>
      <c r="M38" s="55" t="str">
        <f t="shared" si="1"/>
        <v/>
      </c>
      <c r="N38" s="54" t="str">
        <f t="shared" si="2"/>
        <v/>
      </c>
      <c r="O38" s="54" t="str">
        <f t="shared" si="3"/>
        <v/>
      </c>
      <c r="P38" s="55" t="str">
        <f t="shared" si="4"/>
        <v/>
      </c>
      <c r="Q38" s="54" t="str">
        <f t="shared" si="5"/>
        <v/>
      </c>
    </row>
    <row r="39" spans="1:35" x14ac:dyDescent="0.25">
      <c r="A39" s="54" t="str">
        <f t="shared" si="6"/>
        <v/>
      </c>
      <c r="B39" s="9" t="str">
        <f>IF('1ERPA'!F43="","",'1ERPA'!F43)</f>
        <v/>
      </c>
      <c r="C39" s="55" t="str">
        <f>'1ERPA'!AM43</f>
        <v/>
      </c>
      <c r="D39" s="55" t="str">
        <f>'1ERPA'!AO43</f>
        <v/>
      </c>
      <c r="E39" s="55" t="str">
        <f>'1ERPA'!AQ43</f>
        <v/>
      </c>
      <c r="F39" s="55" t="str">
        <f>'2DOPA'!AM43</f>
        <v/>
      </c>
      <c r="G39" s="55" t="str">
        <f>'2DOPA'!AO43</f>
        <v/>
      </c>
      <c r="H39" s="54" t="str">
        <f>'2DOPA'!AQ43</f>
        <v/>
      </c>
      <c r="I39" s="55" t="str">
        <f>'3ERPA'!AM43</f>
        <v/>
      </c>
      <c r="J39" s="55" t="str">
        <f>'3ERPA'!AO43</f>
        <v/>
      </c>
      <c r="K39" s="54" t="str">
        <f>'3ERPA'!AQ43</f>
        <v/>
      </c>
      <c r="L39" s="55" t="str">
        <f t="shared" si="0"/>
        <v/>
      </c>
      <c r="M39" s="55" t="str">
        <f t="shared" si="1"/>
        <v/>
      </c>
      <c r="N39" s="54" t="str">
        <f t="shared" si="2"/>
        <v/>
      </c>
      <c r="O39" s="54" t="str">
        <f t="shared" si="3"/>
        <v/>
      </c>
      <c r="P39" s="55" t="str">
        <f t="shared" si="4"/>
        <v/>
      </c>
      <c r="Q39" s="54" t="str">
        <f t="shared" si="5"/>
        <v/>
      </c>
    </row>
    <row r="40" spans="1:35" x14ac:dyDescent="0.25">
      <c r="A40" s="54" t="str">
        <f t="shared" si="6"/>
        <v/>
      </c>
      <c r="B40" s="9" t="str">
        <f>IF('1ERPA'!F44="","",'1ERPA'!F44)</f>
        <v/>
      </c>
      <c r="C40" s="55" t="str">
        <f>'1ERPA'!AM44</f>
        <v/>
      </c>
      <c r="D40" s="55" t="str">
        <f>'1ERPA'!AO44</f>
        <v/>
      </c>
      <c r="E40" s="55" t="str">
        <f>'1ERPA'!AQ44</f>
        <v/>
      </c>
      <c r="F40" s="55" t="str">
        <f>'2DOPA'!AM44</f>
        <v/>
      </c>
      <c r="G40" s="55" t="str">
        <f>'2DOPA'!AO44</f>
        <v/>
      </c>
      <c r="H40" s="54" t="str">
        <f>'2DOPA'!AQ44</f>
        <v/>
      </c>
      <c r="I40" s="55" t="str">
        <f>'3ERPA'!AM44</f>
        <v/>
      </c>
      <c r="J40" s="55" t="str">
        <f>'3ERPA'!AO44</f>
        <v/>
      </c>
      <c r="K40" s="54" t="str">
        <f>'3ERPA'!AQ44</f>
        <v/>
      </c>
      <c r="L40" s="55" t="str">
        <f t="shared" si="0"/>
        <v/>
      </c>
      <c r="M40" s="55" t="str">
        <f t="shared" si="1"/>
        <v/>
      </c>
      <c r="N40" s="54" t="str">
        <f t="shared" si="2"/>
        <v/>
      </c>
      <c r="O40" s="54" t="str">
        <f t="shared" si="3"/>
        <v/>
      </c>
      <c r="P40" s="55" t="str">
        <f t="shared" si="4"/>
        <v/>
      </c>
      <c r="Q40" s="54" t="str">
        <f t="shared" si="5"/>
        <v/>
      </c>
    </row>
    <row r="41" spans="1:35" x14ac:dyDescent="0.25">
      <c r="A41" s="54" t="str">
        <f t="shared" si="6"/>
        <v/>
      </c>
      <c r="B41" s="9" t="str">
        <f>IF('1ERPA'!F45="","",'1ERPA'!F45)</f>
        <v/>
      </c>
      <c r="C41" s="55" t="str">
        <f>'1ERPA'!AM45</f>
        <v/>
      </c>
      <c r="D41" s="55" t="str">
        <f>'1ERPA'!AO45</f>
        <v/>
      </c>
      <c r="E41" s="55" t="str">
        <f>'1ERPA'!AQ45</f>
        <v/>
      </c>
      <c r="F41" s="55" t="str">
        <f>'2DOPA'!AM45</f>
        <v/>
      </c>
      <c r="G41" s="55" t="str">
        <f>'2DOPA'!AO45</f>
        <v/>
      </c>
      <c r="H41" s="54" t="str">
        <f>'2DOPA'!AQ45</f>
        <v/>
      </c>
      <c r="I41" s="55" t="str">
        <f>'3ERPA'!AM45</f>
        <v/>
      </c>
      <c r="J41" s="55" t="str">
        <f>'3ERPA'!AO45</f>
        <v/>
      </c>
      <c r="K41" s="54" t="str">
        <f>'3ERPA'!AQ45</f>
        <v/>
      </c>
      <c r="L41" s="55" t="str">
        <f t="shared" si="0"/>
        <v/>
      </c>
      <c r="M41" s="55" t="str">
        <f t="shared" si="1"/>
        <v/>
      </c>
      <c r="N41" s="54" t="str">
        <f t="shared" si="2"/>
        <v/>
      </c>
      <c r="O41" s="54" t="str">
        <f t="shared" si="3"/>
        <v/>
      </c>
      <c r="P41" s="55" t="str">
        <f t="shared" si="4"/>
        <v/>
      </c>
      <c r="Q41" s="54" t="str">
        <f t="shared" si="5"/>
        <v/>
      </c>
    </row>
    <row r="42" spans="1:35" x14ac:dyDescent="0.25">
      <c r="A42" s="54" t="str">
        <f t="shared" si="6"/>
        <v/>
      </c>
      <c r="B42" s="9" t="str">
        <f>IF('1ERPA'!F46="","",'1ERPA'!F46)</f>
        <v/>
      </c>
      <c r="C42" s="55" t="str">
        <f>'1ERPA'!AM46</f>
        <v/>
      </c>
      <c r="D42" s="55" t="str">
        <f>'1ERPA'!AO46</f>
        <v/>
      </c>
      <c r="E42" s="55" t="str">
        <f>'1ERPA'!AQ46</f>
        <v/>
      </c>
      <c r="F42" s="55" t="str">
        <f>'2DOPA'!AM46</f>
        <v/>
      </c>
      <c r="G42" s="55" t="str">
        <f>'2DOPA'!AO46</f>
        <v/>
      </c>
      <c r="H42" s="54" t="str">
        <f>'2DOPA'!AQ46</f>
        <v/>
      </c>
      <c r="I42" s="55" t="str">
        <f>'3ERPA'!AM46</f>
        <v/>
      </c>
      <c r="J42" s="55" t="str">
        <f>'3ERPA'!AO46</f>
        <v/>
      </c>
      <c r="K42" s="54" t="str">
        <f>'3ERPA'!AQ46</f>
        <v/>
      </c>
      <c r="L42" s="55" t="str">
        <f t="shared" si="0"/>
        <v/>
      </c>
      <c r="M42" s="55" t="str">
        <f t="shared" si="1"/>
        <v/>
      </c>
      <c r="N42" s="54" t="str">
        <f t="shared" si="2"/>
        <v/>
      </c>
      <c r="O42" s="54" t="str">
        <f t="shared" si="3"/>
        <v/>
      </c>
      <c r="P42" s="55" t="str">
        <f t="shared" si="4"/>
        <v/>
      </c>
      <c r="Q42" s="54" t="str">
        <f t="shared" si="5"/>
        <v/>
      </c>
      <c r="X42" s="82" t="str">
        <f>'1ERPA'!X10:AI10</f>
        <v>B</v>
      </c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5" x14ac:dyDescent="0.25">
      <c r="A43" s="54" t="str">
        <f t="shared" si="6"/>
        <v/>
      </c>
      <c r="B43" s="9" t="str">
        <f>IF('1ERPA'!F47="","",'1ERPA'!F47)</f>
        <v/>
      </c>
      <c r="C43" s="55" t="str">
        <f>'1ERPA'!AM47</f>
        <v/>
      </c>
      <c r="D43" s="55" t="str">
        <f>'1ERPA'!AO47</f>
        <v/>
      </c>
      <c r="E43" s="55" t="str">
        <f>'1ERPA'!AQ47</f>
        <v/>
      </c>
      <c r="F43" s="55" t="str">
        <f>'2DOPA'!AM47</f>
        <v/>
      </c>
      <c r="G43" s="55" t="str">
        <f>'2DOPA'!AO47</f>
        <v/>
      </c>
      <c r="H43" s="54" t="str">
        <f>'2DOPA'!AQ47</f>
        <v/>
      </c>
      <c r="I43" s="55" t="str">
        <f>'3ERPA'!AM47</f>
        <v/>
      </c>
      <c r="J43" s="55" t="str">
        <f>'3ERPA'!AO47</f>
        <v/>
      </c>
      <c r="K43" s="54" t="str">
        <f>'3ERPA'!AQ47</f>
        <v/>
      </c>
      <c r="L43" s="55" t="str">
        <f t="shared" si="0"/>
        <v/>
      </c>
      <c r="M43" s="55" t="str">
        <f t="shared" si="1"/>
        <v/>
      </c>
      <c r="N43" s="54" t="str">
        <f t="shared" si="2"/>
        <v/>
      </c>
      <c r="O43" s="54" t="str">
        <f t="shared" si="3"/>
        <v/>
      </c>
      <c r="P43" s="55" t="str">
        <f t="shared" si="4"/>
        <v/>
      </c>
      <c r="Q43" s="54" t="str">
        <f t="shared" si="5"/>
        <v/>
      </c>
      <c r="X43" s="110" t="s">
        <v>26</v>
      </c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</row>
    <row r="44" spans="1:35" ht="11.25" customHeight="1" x14ac:dyDescent="0.25"/>
  </sheetData>
  <sheetProtection algorithmName="SHA-512" hashValue="19H16e2nahe9GbEWMxh7/R4jVFCynCkcmSMtHnM9VrQf2ddyOAVQvMCRKLEtYSmlB9M9p4X2vx6Te1E78kLPQQ==" saltValue="y7fnMSdYhgrP0oRYbyoY1A==" spinCount="100000" sheet="1"/>
  <mergeCells count="50">
    <mergeCell ref="X42:AI42"/>
    <mergeCell ref="X43:AI43"/>
    <mergeCell ref="S17:W17"/>
    <mergeCell ref="S19:W19"/>
    <mergeCell ref="X19:AN19"/>
    <mergeCell ref="S21:W21"/>
    <mergeCell ref="X21:AN21"/>
    <mergeCell ref="X23:Z23"/>
    <mergeCell ref="AC23:AD23"/>
    <mergeCell ref="S23:W23"/>
    <mergeCell ref="AD5:AD12"/>
    <mergeCell ref="N2:P2"/>
    <mergeCell ref="Q2:R2"/>
    <mergeCell ref="AK23:AM23"/>
    <mergeCell ref="S13:W13"/>
    <mergeCell ref="AJ13:AN13"/>
    <mergeCell ref="S14:W14"/>
    <mergeCell ref="S15:W15"/>
    <mergeCell ref="AG5:AG12"/>
    <mergeCell ref="AH5:AH12"/>
    <mergeCell ref="AI5:AI12"/>
    <mergeCell ref="AC5:AC12"/>
    <mergeCell ref="C7:C12"/>
    <mergeCell ref="D7:D12"/>
    <mergeCell ref="E7:E12"/>
    <mergeCell ref="F7:F12"/>
    <mergeCell ref="G7:G12"/>
    <mergeCell ref="H7:H12"/>
    <mergeCell ref="I7:I12"/>
    <mergeCell ref="Z5:Z12"/>
    <mergeCell ref="AA5:AA12"/>
    <mergeCell ref="AB5:AB12"/>
    <mergeCell ref="J7:J12"/>
    <mergeCell ref="Y5:Y12"/>
    <mergeCell ref="A1:AN1"/>
    <mergeCell ref="A3:AN3"/>
    <mergeCell ref="A5:A12"/>
    <mergeCell ref="B5:B12"/>
    <mergeCell ref="C5:E6"/>
    <mergeCell ref="F5:H6"/>
    <mergeCell ref="I5:K6"/>
    <mergeCell ref="L5:L12"/>
    <mergeCell ref="M5:M12"/>
    <mergeCell ref="K7:K12"/>
    <mergeCell ref="AF5:AF12"/>
    <mergeCell ref="N5:N12"/>
    <mergeCell ref="O5:O12"/>
    <mergeCell ref="P5:P12"/>
    <mergeCell ref="Q5:Q12"/>
    <mergeCell ref="X5:X12"/>
  </mergeCells>
  <printOptions horizontalCentered="1" verticalCentered="1"/>
  <pageMargins left="0.39370078740157483" right="0.39370078740157483" top="0.78740157480314965" bottom="0.39370078740157483" header="0" footer="0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baseColWidth="10" defaultRowHeight="15" x14ac:dyDescent="0.25"/>
  <cols>
    <col min="1" max="16384" width="11.42578125" style="65"/>
  </cols>
  <sheetData>
    <row r="1" spans="1:9" x14ac:dyDescent="0.25">
      <c r="A1" s="63">
        <v>0.65</v>
      </c>
      <c r="B1" s="64">
        <v>0</v>
      </c>
      <c r="C1" s="64">
        <f>($A$1/5)*1</f>
        <v>0.13</v>
      </c>
      <c r="D1" s="64">
        <f>($A$1/5)*2</f>
        <v>0.26</v>
      </c>
      <c r="E1" s="64">
        <f>($A$1/5)*3</f>
        <v>0.39</v>
      </c>
      <c r="F1" s="64">
        <f>($A$1/5)*4</f>
        <v>0.52</v>
      </c>
      <c r="G1" s="64">
        <f>($A$1/5)*5</f>
        <v>0.65</v>
      </c>
      <c r="H1" s="147">
        <f>COUNTA(H3:H50)*A1</f>
        <v>1.3</v>
      </c>
      <c r="I1" s="63">
        <f>(100%/H1)*SUM(I3:I50)</f>
        <v>0.6</v>
      </c>
    </row>
    <row r="2" spans="1:9" x14ac:dyDescent="0.25">
      <c r="A2" s="63" t="s">
        <v>121</v>
      </c>
      <c r="B2" s="66" t="s">
        <v>103</v>
      </c>
      <c r="C2" s="66" t="s">
        <v>104</v>
      </c>
      <c r="D2" s="66" t="s">
        <v>105</v>
      </c>
      <c r="E2" s="66" t="s">
        <v>94</v>
      </c>
      <c r="F2" s="66" t="s">
        <v>106</v>
      </c>
      <c r="G2" s="66" t="s">
        <v>91</v>
      </c>
      <c r="H2" s="148"/>
      <c r="I2" s="67">
        <f>(I1/1)*10</f>
        <v>6</v>
      </c>
    </row>
    <row r="3" spans="1:9" x14ac:dyDescent="0.25">
      <c r="A3" s="67" t="s">
        <v>122</v>
      </c>
      <c r="B3" s="67"/>
      <c r="C3" s="67"/>
      <c r="D3" s="67"/>
      <c r="E3" s="67"/>
      <c r="F3" s="67"/>
      <c r="G3" s="67"/>
      <c r="H3" s="68" t="s">
        <v>91</v>
      </c>
      <c r="I3" s="69">
        <f>IF(A3="","",(IF(H3="",0,IF(H3="Sin Nivel",$B$1,IF(H3="Pre-Formal",($C$1),IF(H3="Receptivo",($D$1),IF(H3="Resolutivo",($E$1),IF(H3="Autónomo",($F$1)*90%,IF(H3="Estratégico",($G$1),0)))))))))</f>
        <v>0.65</v>
      </c>
    </row>
    <row r="4" spans="1:9" x14ac:dyDescent="0.25">
      <c r="A4" s="67" t="s">
        <v>123</v>
      </c>
      <c r="B4" s="67"/>
      <c r="C4" s="67"/>
      <c r="D4" s="67"/>
      <c r="E4" s="67"/>
      <c r="F4" s="67"/>
      <c r="G4" s="67"/>
      <c r="H4" s="68" t="s">
        <v>104</v>
      </c>
      <c r="I4" s="69">
        <f>IF(A4="","",(IF(H4="",0,IF(H4="Sin Nivel",$B$1,IF(H4="Pre-Formal",($C$1),IF(H4="Receptivo",($D$1),IF(H4="Resolutivo",($E$1),IF(H4="Autónomo",($F$1)*90%,IF(H4="Estratégico",($G$1),0)))))))))</f>
        <v>0.13</v>
      </c>
    </row>
    <row r="5" spans="1:9" x14ac:dyDescent="0.25">
      <c r="A5" s="67"/>
      <c r="B5" s="67"/>
      <c r="C5" s="67"/>
      <c r="D5" s="67"/>
      <c r="E5" s="67"/>
      <c r="F5" s="67"/>
      <c r="G5" s="67"/>
      <c r="H5" s="68"/>
      <c r="I5" s="69" t="str">
        <f t="shared" ref="I5:I50" si="0">IF(A5="","",(IF(H5="",0,IF(H5="Sin Nivel",$B$1,IF(H5="Pre-Formal",($C$1),IF(H5="Receptivo",($D$1),IF(H5="Resolutivo",($E$1),IF(H5="Autónomo",($F$1)*90%,IF(H5="Estratégico",($G$1),0)))))))))</f>
        <v/>
      </c>
    </row>
    <row r="6" spans="1:9" x14ac:dyDescent="0.25">
      <c r="A6" s="67"/>
      <c r="B6" s="67"/>
      <c r="C6" s="67"/>
      <c r="D6" s="67"/>
      <c r="E6" s="67"/>
      <c r="F6" s="67"/>
      <c r="G6" s="67"/>
      <c r="H6" s="68"/>
      <c r="I6" s="69" t="str">
        <f t="shared" si="0"/>
        <v/>
      </c>
    </row>
    <row r="7" spans="1:9" x14ac:dyDescent="0.25">
      <c r="A7" s="67"/>
      <c r="B7" s="67"/>
      <c r="C7" s="67"/>
      <c r="D7" s="67"/>
      <c r="E7" s="67"/>
      <c r="F7" s="67"/>
      <c r="G7" s="67"/>
      <c r="H7" s="68"/>
      <c r="I7" s="69" t="str">
        <f t="shared" si="0"/>
        <v/>
      </c>
    </row>
    <row r="8" spans="1:9" x14ac:dyDescent="0.25">
      <c r="A8" s="67"/>
      <c r="B8" s="67"/>
      <c r="C8" s="67"/>
      <c r="D8" s="67"/>
      <c r="E8" s="67"/>
      <c r="F8" s="67"/>
      <c r="G8" s="67"/>
      <c r="H8" s="68"/>
      <c r="I8" s="69" t="str">
        <f t="shared" si="0"/>
        <v/>
      </c>
    </row>
    <row r="9" spans="1:9" x14ac:dyDescent="0.25">
      <c r="A9" s="67"/>
      <c r="B9" s="67"/>
      <c r="C9" s="67"/>
      <c r="D9" s="67"/>
      <c r="E9" s="67"/>
      <c r="F9" s="67"/>
      <c r="G9" s="67"/>
      <c r="H9" s="68"/>
      <c r="I9" s="69" t="str">
        <f t="shared" si="0"/>
        <v/>
      </c>
    </row>
    <row r="10" spans="1:9" x14ac:dyDescent="0.25">
      <c r="A10" s="67"/>
      <c r="B10" s="67"/>
      <c r="C10" s="67"/>
      <c r="D10" s="67"/>
      <c r="E10" s="67"/>
      <c r="F10" s="67"/>
      <c r="G10" s="67"/>
      <c r="H10" s="68"/>
      <c r="I10" s="69" t="str">
        <f t="shared" si="0"/>
        <v/>
      </c>
    </row>
    <row r="11" spans="1:9" x14ac:dyDescent="0.25">
      <c r="A11" s="67"/>
      <c r="B11" s="67"/>
      <c r="C11" s="67"/>
      <c r="D11" s="67"/>
      <c r="E11" s="67"/>
      <c r="F11" s="67"/>
      <c r="G11" s="67"/>
      <c r="H11" s="68"/>
      <c r="I11" s="69" t="str">
        <f t="shared" si="0"/>
        <v/>
      </c>
    </row>
    <row r="12" spans="1:9" x14ac:dyDescent="0.25">
      <c r="A12" s="67"/>
      <c r="B12" s="67"/>
      <c r="C12" s="67"/>
      <c r="D12" s="67"/>
      <c r="E12" s="67"/>
      <c r="F12" s="67"/>
      <c r="G12" s="67"/>
      <c r="H12" s="68"/>
      <c r="I12" s="69" t="str">
        <f t="shared" si="0"/>
        <v/>
      </c>
    </row>
    <row r="13" spans="1:9" x14ac:dyDescent="0.25">
      <c r="A13" s="67"/>
      <c r="B13" s="67"/>
      <c r="C13" s="67"/>
      <c r="D13" s="67"/>
      <c r="E13" s="67"/>
      <c r="F13" s="67"/>
      <c r="G13" s="67"/>
      <c r="H13" s="68"/>
      <c r="I13" s="69" t="str">
        <f t="shared" si="0"/>
        <v/>
      </c>
    </row>
    <row r="14" spans="1:9" x14ac:dyDescent="0.25">
      <c r="A14" s="67"/>
      <c r="B14" s="67"/>
      <c r="C14" s="67"/>
      <c r="D14" s="67"/>
      <c r="E14" s="67"/>
      <c r="F14" s="67"/>
      <c r="G14" s="67"/>
      <c r="H14" s="68"/>
      <c r="I14" s="69" t="str">
        <f t="shared" si="0"/>
        <v/>
      </c>
    </row>
    <row r="15" spans="1:9" x14ac:dyDescent="0.25">
      <c r="A15" s="67"/>
      <c r="B15" s="67"/>
      <c r="C15" s="67"/>
      <c r="D15" s="67"/>
      <c r="E15" s="67"/>
      <c r="F15" s="67"/>
      <c r="G15" s="67"/>
      <c r="H15" s="68"/>
      <c r="I15" s="69" t="str">
        <f t="shared" si="0"/>
        <v/>
      </c>
    </row>
    <row r="16" spans="1:9" x14ac:dyDescent="0.25">
      <c r="A16" s="67"/>
      <c r="B16" s="67"/>
      <c r="C16" s="67"/>
      <c r="D16" s="67"/>
      <c r="E16" s="67"/>
      <c r="F16" s="67"/>
      <c r="G16" s="67"/>
      <c r="H16" s="68"/>
      <c r="I16" s="69" t="str">
        <f t="shared" si="0"/>
        <v/>
      </c>
    </row>
    <row r="17" spans="1:9" x14ac:dyDescent="0.25">
      <c r="A17" s="67"/>
      <c r="B17" s="67"/>
      <c r="C17" s="67"/>
      <c r="D17" s="67"/>
      <c r="E17" s="67"/>
      <c r="F17" s="67"/>
      <c r="G17" s="67"/>
      <c r="H17" s="68"/>
      <c r="I17" s="69" t="str">
        <f t="shared" si="0"/>
        <v/>
      </c>
    </row>
    <row r="18" spans="1:9" x14ac:dyDescent="0.25">
      <c r="A18" s="67"/>
      <c r="B18" s="67"/>
      <c r="C18" s="67"/>
      <c r="D18" s="67"/>
      <c r="E18" s="67"/>
      <c r="F18" s="67"/>
      <c r="G18" s="67"/>
      <c r="H18" s="68"/>
      <c r="I18" s="69" t="str">
        <f t="shared" si="0"/>
        <v/>
      </c>
    </row>
    <row r="19" spans="1:9" x14ac:dyDescent="0.25">
      <c r="A19" s="67"/>
      <c r="B19" s="67"/>
      <c r="C19" s="67"/>
      <c r="D19" s="67"/>
      <c r="E19" s="67"/>
      <c r="F19" s="67"/>
      <c r="G19" s="67"/>
      <c r="H19" s="68"/>
      <c r="I19" s="69" t="str">
        <f t="shared" si="0"/>
        <v/>
      </c>
    </row>
    <row r="20" spans="1:9" x14ac:dyDescent="0.25">
      <c r="A20" s="67"/>
      <c r="B20" s="67"/>
      <c r="C20" s="67"/>
      <c r="D20" s="67"/>
      <c r="E20" s="67"/>
      <c r="F20" s="67"/>
      <c r="G20" s="67"/>
      <c r="H20" s="68"/>
      <c r="I20" s="69" t="str">
        <f t="shared" si="0"/>
        <v/>
      </c>
    </row>
    <row r="21" spans="1:9" x14ac:dyDescent="0.25">
      <c r="A21" s="67"/>
      <c r="B21" s="67"/>
      <c r="C21" s="67"/>
      <c r="D21" s="67"/>
      <c r="E21" s="67"/>
      <c r="F21" s="67"/>
      <c r="G21" s="67"/>
      <c r="H21" s="68"/>
      <c r="I21" s="69" t="str">
        <f t="shared" si="0"/>
        <v/>
      </c>
    </row>
    <row r="22" spans="1:9" x14ac:dyDescent="0.25">
      <c r="A22" s="67"/>
      <c r="B22" s="67"/>
      <c r="C22" s="67"/>
      <c r="D22" s="67"/>
      <c r="E22" s="67"/>
      <c r="F22" s="67"/>
      <c r="G22" s="67"/>
      <c r="H22" s="68"/>
      <c r="I22" s="69" t="str">
        <f t="shared" si="0"/>
        <v/>
      </c>
    </row>
    <row r="23" spans="1:9" x14ac:dyDescent="0.25">
      <c r="A23" s="67"/>
      <c r="B23" s="67"/>
      <c r="C23" s="67"/>
      <c r="D23" s="67"/>
      <c r="E23" s="67"/>
      <c r="F23" s="67"/>
      <c r="G23" s="67"/>
      <c r="H23" s="68"/>
      <c r="I23" s="69" t="str">
        <f t="shared" si="0"/>
        <v/>
      </c>
    </row>
    <row r="24" spans="1:9" x14ac:dyDescent="0.25">
      <c r="A24" s="67"/>
      <c r="B24" s="67"/>
      <c r="C24" s="67"/>
      <c r="D24" s="67"/>
      <c r="E24" s="67"/>
      <c r="F24" s="67"/>
      <c r="G24" s="67"/>
      <c r="H24" s="68"/>
      <c r="I24" s="69" t="str">
        <f t="shared" si="0"/>
        <v/>
      </c>
    </row>
    <row r="25" spans="1:9" x14ac:dyDescent="0.25">
      <c r="A25" s="67"/>
      <c r="B25" s="67"/>
      <c r="C25" s="67"/>
      <c r="D25" s="67"/>
      <c r="E25" s="67"/>
      <c r="F25" s="67"/>
      <c r="G25" s="67"/>
      <c r="H25" s="68"/>
      <c r="I25" s="69" t="str">
        <f t="shared" si="0"/>
        <v/>
      </c>
    </row>
    <row r="26" spans="1:9" x14ac:dyDescent="0.25">
      <c r="A26" s="67"/>
      <c r="B26" s="67"/>
      <c r="C26" s="67"/>
      <c r="D26" s="67"/>
      <c r="E26" s="67"/>
      <c r="F26" s="67"/>
      <c r="G26" s="67"/>
      <c r="H26" s="68"/>
      <c r="I26" s="69" t="str">
        <f t="shared" si="0"/>
        <v/>
      </c>
    </row>
    <row r="27" spans="1:9" x14ac:dyDescent="0.25">
      <c r="A27" s="67"/>
      <c r="B27" s="67"/>
      <c r="C27" s="67"/>
      <c r="D27" s="67"/>
      <c r="E27" s="67"/>
      <c r="F27" s="67"/>
      <c r="G27" s="67"/>
      <c r="H27" s="68"/>
      <c r="I27" s="69" t="str">
        <f t="shared" si="0"/>
        <v/>
      </c>
    </row>
    <row r="28" spans="1:9" x14ac:dyDescent="0.25">
      <c r="A28" s="67"/>
      <c r="B28" s="67"/>
      <c r="C28" s="67"/>
      <c r="D28" s="67"/>
      <c r="E28" s="67"/>
      <c r="F28" s="67"/>
      <c r="G28" s="67"/>
      <c r="H28" s="68"/>
      <c r="I28" s="69" t="str">
        <f t="shared" si="0"/>
        <v/>
      </c>
    </row>
    <row r="29" spans="1:9" x14ac:dyDescent="0.25">
      <c r="A29" s="67"/>
      <c r="B29" s="67"/>
      <c r="C29" s="67"/>
      <c r="D29" s="67"/>
      <c r="E29" s="67"/>
      <c r="F29" s="67"/>
      <c r="G29" s="67"/>
      <c r="H29" s="68"/>
      <c r="I29" s="69" t="str">
        <f t="shared" si="0"/>
        <v/>
      </c>
    </row>
    <row r="30" spans="1:9" x14ac:dyDescent="0.25">
      <c r="A30" s="67"/>
      <c r="B30" s="67"/>
      <c r="C30" s="67"/>
      <c r="D30" s="67"/>
      <c r="E30" s="67"/>
      <c r="F30" s="67"/>
      <c r="G30" s="67"/>
      <c r="H30" s="68"/>
      <c r="I30" s="69" t="str">
        <f t="shared" si="0"/>
        <v/>
      </c>
    </row>
    <row r="31" spans="1:9" x14ac:dyDescent="0.25">
      <c r="A31" s="67"/>
      <c r="B31" s="67"/>
      <c r="C31" s="67"/>
      <c r="D31" s="67"/>
      <c r="E31" s="67"/>
      <c r="F31" s="67"/>
      <c r="G31" s="67"/>
      <c r="H31" s="68"/>
      <c r="I31" s="69" t="str">
        <f t="shared" si="0"/>
        <v/>
      </c>
    </row>
    <row r="32" spans="1:9" x14ac:dyDescent="0.25">
      <c r="A32" s="67"/>
      <c r="B32" s="67"/>
      <c r="C32" s="67"/>
      <c r="D32" s="67"/>
      <c r="E32" s="67"/>
      <c r="F32" s="67"/>
      <c r="G32" s="67"/>
      <c r="H32" s="68"/>
      <c r="I32" s="69" t="str">
        <f t="shared" si="0"/>
        <v/>
      </c>
    </row>
    <row r="33" spans="1:9" x14ac:dyDescent="0.25">
      <c r="A33" s="67"/>
      <c r="B33" s="67"/>
      <c r="C33" s="67"/>
      <c r="D33" s="67"/>
      <c r="E33" s="67"/>
      <c r="F33" s="67"/>
      <c r="G33" s="67"/>
      <c r="H33" s="68"/>
      <c r="I33" s="69" t="str">
        <f t="shared" si="0"/>
        <v/>
      </c>
    </row>
    <row r="34" spans="1:9" x14ac:dyDescent="0.25">
      <c r="A34" s="67"/>
      <c r="B34" s="67"/>
      <c r="C34" s="67"/>
      <c r="D34" s="67"/>
      <c r="E34" s="67"/>
      <c r="F34" s="67"/>
      <c r="G34" s="67"/>
      <c r="H34" s="68"/>
      <c r="I34" s="69" t="str">
        <f t="shared" si="0"/>
        <v/>
      </c>
    </row>
    <row r="35" spans="1:9" x14ac:dyDescent="0.25">
      <c r="A35" s="67"/>
      <c r="B35" s="67"/>
      <c r="C35" s="67"/>
      <c r="D35" s="67"/>
      <c r="E35" s="67"/>
      <c r="F35" s="67"/>
      <c r="G35" s="67"/>
      <c r="H35" s="68"/>
      <c r="I35" s="69" t="str">
        <f t="shared" si="0"/>
        <v/>
      </c>
    </row>
    <row r="36" spans="1:9" x14ac:dyDescent="0.25">
      <c r="A36" s="67"/>
      <c r="B36" s="67"/>
      <c r="C36" s="67"/>
      <c r="D36" s="67"/>
      <c r="E36" s="67"/>
      <c r="F36" s="67"/>
      <c r="G36" s="67"/>
      <c r="H36" s="68"/>
      <c r="I36" s="69" t="str">
        <f t="shared" si="0"/>
        <v/>
      </c>
    </row>
    <row r="37" spans="1:9" x14ac:dyDescent="0.25">
      <c r="A37" s="67"/>
      <c r="B37" s="67"/>
      <c r="C37" s="67"/>
      <c r="D37" s="67"/>
      <c r="E37" s="67"/>
      <c r="F37" s="67"/>
      <c r="G37" s="67"/>
      <c r="H37" s="68"/>
      <c r="I37" s="69" t="str">
        <f t="shared" si="0"/>
        <v/>
      </c>
    </row>
    <row r="38" spans="1:9" x14ac:dyDescent="0.25">
      <c r="A38" s="67"/>
      <c r="B38" s="67"/>
      <c r="C38" s="67"/>
      <c r="D38" s="67"/>
      <c r="E38" s="67"/>
      <c r="F38" s="67"/>
      <c r="G38" s="67"/>
      <c r="H38" s="68"/>
      <c r="I38" s="69" t="str">
        <f t="shared" si="0"/>
        <v/>
      </c>
    </row>
    <row r="39" spans="1:9" x14ac:dyDescent="0.25">
      <c r="A39" s="67"/>
      <c r="B39" s="67"/>
      <c r="C39" s="67"/>
      <c r="D39" s="67"/>
      <c r="E39" s="67"/>
      <c r="F39" s="67"/>
      <c r="G39" s="67"/>
      <c r="H39" s="68"/>
      <c r="I39" s="69" t="str">
        <f t="shared" si="0"/>
        <v/>
      </c>
    </row>
    <row r="40" spans="1:9" x14ac:dyDescent="0.25">
      <c r="A40" s="67"/>
      <c r="B40" s="67"/>
      <c r="C40" s="67"/>
      <c r="D40" s="67"/>
      <c r="E40" s="67"/>
      <c r="F40" s="67"/>
      <c r="G40" s="67"/>
      <c r="H40" s="68"/>
      <c r="I40" s="69" t="str">
        <f t="shared" si="0"/>
        <v/>
      </c>
    </row>
    <row r="41" spans="1:9" x14ac:dyDescent="0.25">
      <c r="A41" s="67"/>
      <c r="B41" s="67"/>
      <c r="C41" s="67"/>
      <c r="D41" s="67"/>
      <c r="E41" s="67"/>
      <c r="F41" s="67"/>
      <c r="G41" s="67"/>
      <c r="H41" s="68"/>
      <c r="I41" s="69" t="str">
        <f t="shared" si="0"/>
        <v/>
      </c>
    </row>
    <row r="42" spans="1:9" x14ac:dyDescent="0.25">
      <c r="A42" s="67"/>
      <c r="B42" s="67"/>
      <c r="C42" s="67"/>
      <c r="D42" s="67"/>
      <c r="E42" s="67"/>
      <c r="F42" s="67"/>
      <c r="G42" s="67"/>
      <c r="H42" s="68"/>
      <c r="I42" s="69" t="str">
        <f t="shared" si="0"/>
        <v/>
      </c>
    </row>
    <row r="43" spans="1:9" x14ac:dyDescent="0.25">
      <c r="A43" s="67"/>
      <c r="B43" s="67"/>
      <c r="C43" s="67"/>
      <c r="D43" s="67"/>
      <c r="E43" s="67"/>
      <c r="F43" s="67"/>
      <c r="G43" s="67"/>
      <c r="H43" s="68"/>
      <c r="I43" s="69" t="str">
        <f t="shared" si="0"/>
        <v/>
      </c>
    </row>
    <row r="44" spans="1:9" x14ac:dyDescent="0.25">
      <c r="A44" s="67"/>
      <c r="B44" s="67"/>
      <c r="C44" s="67"/>
      <c r="D44" s="67"/>
      <c r="E44" s="67"/>
      <c r="F44" s="67"/>
      <c r="G44" s="67"/>
      <c r="H44" s="68"/>
      <c r="I44" s="69" t="str">
        <f t="shared" si="0"/>
        <v/>
      </c>
    </row>
    <row r="45" spans="1:9" x14ac:dyDescent="0.25">
      <c r="A45" s="67"/>
      <c r="B45" s="67"/>
      <c r="C45" s="67"/>
      <c r="D45" s="67"/>
      <c r="E45" s="67"/>
      <c r="F45" s="67"/>
      <c r="G45" s="67"/>
      <c r="H45" s="68"/>
      <c r="I45" s="69" t="str">
        <f t="shared" si="0"/>
        <v/>
      </c>
    </row>
    <row r="46" spans="1:9" x14ac:dyDescent="0.25">
      <c r="A46" s="67"/>
      <c r="B46" s="67"/>
      <c r="C46" s="67"/>
      <c r="D46" s="67"/>
      <c r="E46" s="67"/>
      <c r="F46" s="67"/>
      <c r="G46" s="67"/>
      <c r="H46" s="68"/>
      <c r="I46" s="69" t="str">
        <f t="shared" si="0"/>
        <v/>
      </c>
    </row>
    <row r="47" spans="1:9" x14ac:dyDescent="0.25">
      <c r="A47" s="67"/>
      <c r="B47" s="67"/>
      <c r="C47" s="67"/>
      <c r="D47" s="67"/>
      <c r="E47" s="67"/>
      <c r="F47" s="67"/>
      <c r="G47" s="67"/>
      <c r="H47" s="68"/>
      <c r="I47" s="69" t="str">
        <f t="shared" si="0"/>
        <v/>
      </c>
    </row>
    <row r="48" spans="1:9" x14ac:dyDescent="0.25">
      <c r="A48" s="67"/>
      <c r="B48" s="67"/>
      <c r="C48" s="67"/>
      <c r="D48" s="67"/>
      <c r="E48" s="67"/>
      <c r="F48" s="67"/>
      <c r="G48" s="67"/>
      <c r="H48" s="68"/>
      <c r="I48" s="69" t="str">
        <f t="shared" si="0"/>
        <v/>
      </c>
    </row>
    <row r="49" spans="1:9" x14ac:dyDescent="0.25">
      <c r="A49" s="67"/>
      <c r="B49" s="67"/>
      <c r="C49" s="67"/>
      <c r="D49" s="67"/>
      <c r="E49" s="67"/>
      <c r="F49" s="67"/>
      <c r="G49" s="67"/>
      <c r="H49" s="68"/>
      <c r="I49" s="69" t="str">
        <f t="shared" si="0"/>
        <v/>
      </c>
    </row>
    <row r="50" spans="1:9" x14ac:dyDescent="0.25">
      <c r="A50" s="67"/>
      <c r="B50" s="67"/>
      <c r="C50" s="67"/>
      <c r="D50" s="67"/>
      <c r="E50" s="67"/>
      <c r="F50" s="67"/>
      <c r="G50" s="67"/>
      <c r="H50" s="68"/>
      <c r="I50" s="69" t="str">
        <f t="shared" si="0"/>
        <v/>
      </c>
    </row>
  </sheetData>
  <mergeCells count="1">
    <mergeCell ref="H1:H2"/>
  </mergeCells>
  <dataValidations count="2">
    <dataValidation allowBlank="1" showErrorMessage="1" errorTitle="Nivel de Dominio" error="Eliga un nivel de la lista" sqref="B2:G2"/>
    <dataValidation type="list" allowBlank="1" showErrorMessage="1" errorTitle="Nivel de Dominio" error="Eliga un nivel de la lista" sqref="H3:H50">
      <formula1>"Sin Nivel, Pre-Formal, Receptivo, Resolutivo, Autónomo, Estratégico"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2:I25"/>
  <sheetViews>
    <sheetView topLeftCell="A10" workbookViewId="0">
      <selection activeCell="B21" sqref="B21"/>
    </sheetView>
  </sheetViews>
  <sheetFormatPr baseColWidth="10" defaultRowHeight="15" x14ac:dyDescent="0.25"/>
  <sheetData>
    <row r="12" spans="1:4" x14ac:dyDescent="0.25">
      <c r="A12" s="41">
        <v>0.65</v>
      </c>
      <c r="B12" s="40">
        <f t="shared" ref="B12:B17" si="0">(100%/65%)*A12</f>
        <v>1</v>
      </c>
      <c r="D12" s="40">
        <v>0.65</v>
      </c>
    </row>
    <row r="13" spans="1:4" x14ac:dyDescent="0.25">
      <c r="A13" s="41">
        <v>0.58499999999999996</v>
      </c>
      <c r="B13" s="40">
        <f t="shared" si="0"/>
        <v>0.89999999999999991</v>
      </c>
      <c r="D13" s="42">
        <f>D12*90%</f>
        <v>0.58500000000000008</v>
      </c>
    </row>
    <row r="14" spans="1:4" x14ac:dyDescent="0.25">
      <c r="A14" s="41">
        <v>0.52</v>
      </c>
      <c r="B14" s="40">
        <f t="shared" si="0"/>
        <v>0.79999999999999993</v>
      </c>
      <c r="D14" s="43">
        <f>D12*80%</f>
        <v>0.52</v>
      </c>
    </row>
    <row r="15" spans="1:4" x14ac:dyDescent="0.25">
      <c r="A15" s="41">
        <v>0.45500000000000002</v>
      </c>
      <c r="B15" s="40">
        <f t="shared" si="0"/>
        <v>0.7</v>
      </c>
      <c r="D15" s="40"/>
    </row>
    <row r="16" spans="1:4" x14ac:dyDescent="0.25">
      <c r="A16" s="41">
        <v>0.39</v>
      </c>
      <c r="B16" s="40">
        <f t="shared" si="0"/>
        <v>0.6</v>
      </c>
      <c r="D16" s="40"/>
    </row>
    <row r="17" spans="1:9" x14ac:dyDescent="0.25">
      <c r="A17" s="41">
        <v>0</v>
      </c>
      <c r="B17" s="40">
        <f t="shared" si="0"/>
        <v>0</v>
      </c>
      <c r="D17" s="40"/>
    </row>
    <row r="19" spans="1:9" x14ac:dyDescent="0.25">
      <c r="C19" s="32">
        <v>0.1</v>
      </c>
      <c r="D19" s="32">
        <v>0.1</v>
      </c>
      <c r="E19" s="32">
        <v>0.1</v>
      </c>
      <c r="F19" s="32">
        <v>0.1</v>
      </c>
      <c r="G19" s="32">
        <v>0.1</v>
      </c>
      <c r="H19" s="32">
        <v>0.15</v>
      </c>
    </row>
    <row r="20" spans="1:9" x14ac:dyDescent="0.25">
      <c r="A20" s="41">
        <f>(0.65/5)*0</f>
        <v>0</v>
      </c>
      <c r="B20" s="41">
        <v>0</v>
      </c>
      <c r="C20" s="39" t="s">
        <v>103</v>
      </c>
      <c r="D20" s="39" t="s">
        <v>103</v>
      </c>
      <c r="E20" s="39" t="s">
        <v>103</v>
      </c>
      <c r="F20" s="39" t="s">
        <v>103</v>
      </c>
      <c r="G20" s="39" t="s">
        <v>103</v>
      </c>
      <c r="H20" s="39" t="s">
        <v>103</v>
      </c>
      <c r="I20" s="40">
        <f t="shared" ref="I20:I25" si="1">IF(C20="","",(IF(C20="",0,IF(C20="Sin Nivel",($C$19)*0,IF(C20="Pre-Formal",($C$19)*60%,IF(C20="Receptivo",($C$19)*70%,IF(C20="Resolutivo",($C$19)*80%,IF(C20="Autónomo",($C$19)*90%,IF(C20="Estratégico",($C$19)*100%,0)))))))+IF(D20="",0,IF(D20="Sin Nivel",($D$19)*0,IF(D20="Pre-Formal",($D$19)*60%,IF(D20="Receptivo",($D$19)*70%,IF(D20="Resolutivo",($D$19)*80%,IF(D20="Autónomo",($D$19)*90%,IF(D20="Estratégico",($D$19)*100%,0)))))))+IF(E20="",0,IF(E20="Sin Nivel",($E$19)*0,IF(E20="Pre-Formal",($E$19)*60%,IF(E20="Receptivo",($E$19)*70%,IF(E20="Resolutivo",($E$19)*80%,IF(E20="Autónomo",($E$19)*90%,IF(E20="Estratégico",($E$19)*100%,0)))))))+IF(F20="",0,IF(F20="Sin Nivel",($F$19)*0,IF(F20="Pre-Formal",($F$19)*60%,IF(F20="Receptivo",($F$19)*70%,IF(F20="Resolutivo",($F$19)*80%,IF(F20="Autónomo",($F$19)*90%,IF(F20="Estratégico",($F$19)*100%,0)))))))+IF(G20="",0,IF(G20="Sin Nivel",($G$19)*0,IF(G20="Pre-Formal",($G$19)*60%,IF(G20="Receptivo",($G$19)*70%,IF(G20="Resolutivo",($G$19)*80%,IF(G20="Autónomo",($G$19)*90%,IF(G20="Estratégico",($G$19)*100%,0)))))))+IF(H20="",0,IF(H20="Sin Nivel",($H$19)*0,IF(H20="Pre-Formal",($H$19)*60%,IF(H20="Receptivo",($H$19)*70%,IF(H20="Resolutivo",($H$19)*80%,IF(H20="Autónomo",($H$19)*90%,IF(H20="Estratégico",($H$19)*100%,0)))))))))</f>
        <v>0</v>
      </c>
    </row>
    <row r="21" spans="1:9" x14ac:dyDescent="0.25">
      <c r="A21" s="41">
        <f>(0.65/5)*0</f>
        <v>0</v>
      </c>
      <c r="B21" s="41">
        <v>0.39</v>
      </c>
      <c r="C21" s="39" t="s">
        <v>104</v>
      </c>
      <c r="D21" s="39" t="s">
        <v>104</v>
      </c>
      <c r="E21" s="39" t="s">
        <v>104</v>
      </c>
      <c r="F21" s="39" t="s">
        <v>104</v>
      </c>
      <c r="G21" s="39" t="s">
        <v>104</v>
      </c>
      <c r="H21" s="39" t="s">
        <v>104</v>
      </c>
      <c r="I21" s="40">
        <f t="shared" si="1"/>
        <v>0.39</v>
      </c>
    </row>
    <row r="22" spans="1:9" x14ac:dyDescent="0.25">
      <c r="A22" s="41">
        <f>(0.65/5)*0</f>
        <v>0</v>
      </c>
      <c r="B22" s="41">
        <v>0.45500000000000002</v>
      </c>
      <c r="C22" s="39" t="s">
        <v>105</v>
      </c>
      <c r="D22" s="39" t="s">
        <v>105</v>
      </c>
      <c r="E22" s="39" t="s">
        <v>105</v>
      </c>
      <c r="F22" s="39" t="s">
        <v>105</v>
      </c>
      <c r="G22" s="39" t="s">
        <v>105</v>
      </c>
      <c r="H22" s="39" t="s">
        <v>105</v>
      </c>
      <c r="I22" s="40">
        <f t="shared" si="1"/>
        <v>0.45499999999999996</v>
      </c>
    </row>
    <row r="23" spans="1:9" x14ac:dyDescent="0.25">
      <c r="A23" s="41">
        <f>(0.65/5)*0</f>
        <v>0</v>
      </c>
      <c r="B23" s="41">
        <v>0.52</v>
      </c>
      <c r="C23" s="39" t="s">
        <v>94</v>
      </c>
      <c r="D23" s="39" t="s">
        <v>94</v>
      </c>
      <c r="E23" s="39" t="s">
        <v>94</v>
      </c>
      <c r="F23" s="39" t="s">
        <v>94</v>
      </c>
      <c r="G23" s="39" t="s">
        <v>94</v>
      </c>
      <c r="H23" s="39" t="s">
        <v>94</v>
      </c>
      <c r="I23" s="40">
        <f t="shared" si="1"/>
        <v>0.52</v>
      </c>
    </row>
    <row r="24" spans="1:9" x14ac:dyDescent="0.25">
      <c r="A24" s="41">
        <f>(0.65/5)*5</f>
        <v>0.65</v>
      </c>
      <c r="B24" s="41">
        <v>0.58499999999999996</v>
      </c>
      <c r="C24" s="39" t="s">
        <v>106</v>
      </c>
      <c r="D24" s="39" t="s">
        <v>106</v>
      </c>
      <c r="E24" s="39" t="s">
        <v>106</v>
      </c>
      <c r="F24" s="39" t="s">
        <v>106</v>
      </c>
      <c r="G24" s="39" t="s">
        <v>106</v>
      </c>
      <c r="H24" s="39" t="s">
        <v>106</v>
      </c>
      <c r="I24" s="40">
        <f t="shared" si="1"/>
        <v>0.58500000000000008</v>
      </c>
    </row>
    <row r="25" spans="1:9" x14ac:dyDescent="0.25">
      <c r="A25" s="41">
        <f>(0.65/5)*5</f>
        <v>0.65</v>
      </c>
      <c r="B25" s="41">
        <v>0.65</v>
      </c>
      <c r="C25" s="39" t="s">
        <v>91</v>
      </c>
      <c r="D25" s="39" t="s">
        <v>91</v>
      </c>
      <c r="E25" s="39" t="s">
        <v>91</v>
      </c>
      <c r="F25" s="39" t="s">
        <v>91</v>
      </c>
      <c r="G25" s="39" t="s">
        <v>91</v>
      </c>
      <c r="H25" s="39" t="s">
        <v>91</v>
      </c>
      <c r="I25" s="40">
        <f t="shared" si="1"/>
        <v>0.65</v>
      </c>
    </row>
  </sheetData>
  <dataValidations count="1">
    <dataValidation type="list" allowBlank="1" showErrorMessage="1" errorTitle="Nivel de Dominio" error="Eliga un nivel de la lista" sqref="C20:H25">
      <formula1>"Sin Nivel, Pre-Formal, Receptivo, Resolutivo, Autónomo, Estratégico"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E50"/>
  <sheetViews>
    <sheetView tabSelected="1" zoomScale="80" zoomScaleNormal="80" workbookViewId="0"/>
  </sheetViews>
  <sheetFormatPr baseColWidth="10" defaultRowHeight="15" x14ac:dyDescent="0.25"/>
  <cols>
    <col min="1" max="1" width="4.42578125" style="13" bestFit="1" customWidth="1"/>
    <col min="2" max="2" width="38.85546875" style="13" bestFit="1" customWidth="1"/>
    <col min="3" max="8" width="10.7109375" style="13" customWidth="1"/>
    <col min="9" max="20" width="4.7109375" style="13" customWidth="1"/>
    <col min="21" max="21" width="15.5703125" style="13" customWidth="1"/>
    <col min="22" max="22" width="13.42578125" style="13" customWidth="1"/>
    <col min="23" max="23" width="9.85546875" style="13" bestFit="1" customWidth="1"/>
    <col min="24" max="25" width="11.42578125" style="13" hidden="1" customWidth="1"/>
    <col min="26" max="16384" width="11.42578125" style="13"/>
  </cols>
  <sheetData>
    <row r="1" spans="1:23" ht="15" customHeight="1" x14ac:dyDescent="0.25">
      <c r="E1" s="111" t="s">
        <v>8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15" customHeight="1" x14ac:dyDescent="0.25"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x14ac:dyDescent="0.25"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x14ac:dyDescent="0.25">
      <c r="U4" s="119" t="s">
        <v>81</v>
      </c>
      <c r="V4" s="119"/>
      <c r="W4" s="13" t="str">
        <f>IF('1ERPA'!W2="","",'1ERPA'!W2)</f>
        <v>2019-1020</v>
      </c>
    </row>
    <row r="5" spans="1:23" x14ac:dyDescent="0.25">
      <c r="V5" s="119" t="str">
        <f>IF('1ERPA'!A3="","",'1ERPA'!A3)</f>
        <v>PRIMER PARCIAL</v>
      </c>
      <c r="W5" s="119"/>
    </row>
    <row r="7" spans="1:23" s="4" customFormat="1" ht="11.25" x14ac:dyDescent="0.25">
      <c r="B7" s="2" t="s">
        <v>82</v>
      </c>
      <c r="C7" s="4" t="str">
        <f>IF('1ERPA'!M5="","",'1ERPA'!M5)</f>
        <v>B</v>
      </c>
    </row>
    <row r="8" spans="1:23" s="4" customFormat="1" ht="11.25" x14ac:dyDescent="0.25">
      <c r="B8" s="2" t="s">
        <v>83</v>
      </c>
      <c r="C8" s="4" t="str">
        <f>IF('1ERPA'!AD5="","",'1ERPA'!AD5)</f>
        <v>B</v>
      </c>
    </row>
    <row r="9" spans="1:23" s="4" customFormat="1" ht="11.25" x14ac:dyDescent="0.25">
      <c r="B9" s="3" t="str">
        <f>'1ERPA'!J7</f>
        <v>SEMESTRE:</v>
      </c>
      <c r="C9" s="4" t="str">
        <f>IF('1ERPA'!K7="","",'1ERPA'!K7)</f>
        <v>PRIMERO</v>
      </c>
    </row>
    <row r="10" spans="1:23" s="4" customFormat="1" ht="11.25" x14ac:dyDescent="0.25">
      <c r="B10" s="3" t="s">
        <v>12</v>
      </c>
      <c r="C10" s="4" t="str">
        <f>IF('1ERPA'!Q7="","",'1ERPA'!Q7)</f>
        <v>B</v>
      </c>
    </row>
    <row r="11" spans="1:23" s="4" customFormat="1" ht="11.25" x14ac:dyDescent="0.25">
      <c r="B11" s="3" t="s">
        <v>84</v>
      </c>
      <c r="C11" s="4" t="str">
        <f>IF('1ERPA'!V7="","",'1ERPA'!V7)</f>
        <v>B</v>
      </c>
      <c r="P11" s="82" t="str">
        <f>IF('1ERPA'!X10="","",'1ERPA'!X10)</f>
        <v>B</v>
      </c>
      <c r="Q11" s="82"/>
      <c r="R11" s="82"/>
      <c r="S11" s="82"/>
      <c r="T11" s="82"/>
      <c r="U11" s="82"/>
    </row>
    <row r="12" spans="1:23" s="4" customFormat="1" ht="12" customHeight="1" x14ac:dyDescent="0.25">
      <c r="B12" s="3" t="s">
        <v>85</v>
      </c>
      <c r="C12" s="77" t="s">
        <v>111</v>
      </c>
      <c r="P12" s="110" t="s">
        <v>26</v>
      </c>
      <c r="Q12" s="110"/>
      <c r="R12" s="110"/>
      <c r="S12" s="110"/>
      <c r="T12" s="110"/>
      <c r="U12" s="110"/>
    </row>
    <row r="13" spans="1:23" s="4" customFormat="1" ht="11.25" x14ac:dyDescent="0.25">
      <c r="C13" s="77" t="s">
        <v>112</v>
      </c>
    </row>
    <row r="14" spans="1:23" s="47" customFormat="1" ht="15" customHeight="1" x14ac:dyDescent="0.25">
      <c r="A14" s="86" t="s">
        <v>14</v>
      </c>
      <c r="B14" s="86" t="s">
        <v>0</v>
      </c>
      <c r="C14" s="103" t="s">
        <v>5</v>
      </c>
      <c r="D14" s="104"/>
      <c r="E14" s="104"/>
      <c r="F14" s="104"/>
      <c r="G14" s="104"/>
      <c r="H14" s="105"/>
      <c r="I14" s="87" t="str">
        <f>IF(H15&gt;S14,"POR ENCIMA DEL PORCENTAJE",IF(H15&lt;S14,"POR DEBAJO DEL PORCENTAJE"," Evaluación de evidencias de aprendizaje"))</f>
        <v xml:space="preserve"> Evaluación de evidencias de aprendizaje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3">
        <v>0.5</v>
      </c>
      <c r="T14" s="114"/>
      <c r="U14" s="86" t="s">
        <v>4</v>
      </c>
      <c r="V14" s="86"/>
      <c r="W14" s="116" t="s">
        <v>1</v>
      </c>
    </row>
    <row r="15" spans="1:23" s="47" customFormat="1" ht="13.5" customHeight="1" x14ac:dyDescent="0.25">
      <c r="A15" s="86"/>
      <c r="B15" s="86"/>
      <c r="C15" s="14">
        <f>SUM(C19:H19)</f>
        <v>0.5</v>
      </c>
      <c r="D15" s="115" t="str">
        <f>IF(C15&gt;G15,"POR ENCIMA DEL PORCENTAJE",IF(C15&lt;G15,"POR DEBAJO DEL PORCENTAJE","(Niveles de dominio)"))</f>
        <v>(Niveles de dominio)</v>
      </c>
      <c r="E15" s="115"/>
      <c r="F15" s="115"/>
      <c r="G15" s="62">
        <v>0.5</v>
      </c>
      <c r="H15" s="15">
        <f>SUM(J19,L19,N19,P19,R19,T19)</f>
        <v>0.5</v>
      </c>
      <c r="I15" s="87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14"/>
      <c r="U15" s="86"/>
      <c r="V15" s="86"/>
      <c r="W15" s="117"/>
    </row>
    <row r="16" spans="1:23" s="47" customFormat="1" ht="13.5" customHeight="1" x14ac:dyDescent="0.25">
      <c r="A16" s="86"/>
      <c r="B16" s="86"/>
      <c r="C16" s="107" t="s">
        <v>110</v>
      </c>
      <c r="D16" s="107"/>
      <c r="E16" s="107"/>
      <c r="F16" s="107"/>
      <c r="G16" s="107"/>
      <c r="H16" s="107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86" t="s">
        <v>2</v>
      </c>
      <c r="V16" s="86" t="s">
        <v>3</v>
      </c>
      <c r="W16" s="117"/>
    </row>
    <row r="17" spans="1:31" s="47" customFormat="1" ht="87" customHeight="1" x14ac:dyDescent="0.25">
      <c r="A17" s="86"/>
      <c r="B17" s="86"/>
      <c r="C17" s="108"/>
      <c r="D17" s="108"/>
      <c r="E17" s="108"/>
      <c r="F17" s="108"/>
      <c r="G17" s="108"/>
      <c r="H17" s="108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86"/>
      <c r="V17" s="86"/>
      <c r="W17" s="117"/>
    </row>
    <row r="18" spans="1:31" s="47" customFormat="1" ht="15" customHeight="1" x14ac:dyDescent="0.25">
      <c r="A18" s="86"/>
      <c r="B18" s="86"/>
      <c r="C18" s="109"/>
      <c r="D18" s="109"/>
      <c r="E18" s="109"/>
      <c r="F18" s="109"/>
      <c r="G18" s="109"/>
      <c r="H18" s="109"/>
      <c r="I18" s="36" t="s">
        <v>6</v>
      </c>
      <c r="J18" s="36" t="s">
        <v>7</v>
      </c>
      <c r="K18" s="36" t="s">
        <v>6</v>
      </c>
      <c r="L18" s="36" t="s">
        <v>7</v>
      </c>
      <c r="M18" s="36" t="s">
        <v>6</v>
      </c>
      <c r="N18" s="36" t="s">
        <v>7</v>
      </c>
      <c r="O18" s="36" t="s">
        <v>6</v>
      </c>
      <c r="P18" s="36" t="s">
        <v>7</v>
      </c>
      <c r="Q18" s="36" t="s">
        <v>6</v>
      </c>
      <c r="R18" s="36" t="s">
        <v>7</v>
      </c>
      <c r="S18" s="36" t="s">
        <v>6</v>
      </c>
      <c r="T18" s="36" t="s">
        <v>7</v>
      </c>
      <c r="U18" s="86"/>
      <c r="V18" s="86"/>
      <c r="W18" s="117"/>
    </row>
    <row r="19" spans="1:31" s="47" customFormat="1" ht="11.25" x14ac:dyDescent="0.25">
      <c r="A19" s="86"/>
      <c r="B19" s="86"/>
      <c r="C19" s="32">
        <v>0.25</v>
      </c>
      <c r="D19" s="32">
        <v>0.25</v>
      </c>
      <c r="E19" s="32"/>
      <c r="F19" s="32"/>
      <c r="G19" s="32"/>
      <c r="H19" s="32"/>
      <c r="I19" s="33">
        <v>10</v>
      </c>
      <c r="J19" s="32">
        <v>0.25</v>
      </c>
      <c r="K19" s="33">
        <v>10</v>
      </c>
      <c r="L19" s="32">
        <v>0.25</v>
      </c>
      <c r="M19" s="33"/>
      <c r="N19" s="32"/>
      <c r="O19" s="33"/>
      <c r="P19" s="32"/>
      <c r="Q19" s="33"/>
      <c r="R19" s="32"/>
      <c r="S19" s="33"/>
      <c r="T19" s="32"/>
      <c r="U19" s="86"/>
      <c r="V19" s="86"/>
      <c r="W19" s="118"/>
    </row>
    <row r="20" spans="1:31" s="47" customFormat="1" ht="11.25" x14ac:dyDescent="0.25">
      <c r="A20" s="54">
        <f>IF(B20="","",1)</f>
        <v>1</v>
      </c>
      <c r="B20" s="9" t="str">
        <f>IF('1ERPA'!F17="","",'1ERPA'!F17)</f>
        <v>A</v>
      </c>
      <c r="C20" s="56" t="s">
        <v>91</v>
      </c>
      <c r="D20" s="56"/>
      <c r="E20" s="56"/>
      <c r="F20" s="56"/>
      <c r="G20" s="56"/>
      <c r="H20" s="56"/>
      <c r="I20" s="33">
        <v>9</v>
      </c>
      <c r="J20" s="16">
        <f t="shared" ref="J20:J30" si="0">IF(I20="","",($J$19/$I$19)*I20)</f>
        <v>0.22500000000000001</v>
      </c>
      <c r="K20" s="33">
        <v>9</v>
      </c>
      <c r="L20" s="16">
        <f t="shared" ref="L20:L30" si="1">IF(K20="","",($L$19/$K$19)*K20)</f>
        <v>0.22500000000000001</v>
      </c>
      <c r="M20" s="33"/>
      <c r="N20" s="16" t="str">
        <f t="shared" ref="N20:N25" si="2">IF(M20="","",($N$19/$M$19)*M20)</f>
        <v/>
      </c>
      <c r="O20" s="33"/>
      <c r="P20" s="16" t="str">
        <f t="shared" ref="P20:P25" si="3">IF(O20="","",($P$19/$O$19)*O20)</f>
        <v/>
      </c>
      <c r="Q20" s="33"/>
      <c r="R20" s="16" t="str">
        <f>IF(Q20="","",($R$19/$Q$19)*Q20)</f>
        <v/>
      </c>
      <c r="S20" s="33"/>
      <c r="T20" s="16" t="str">
        <f>IF(S20="","",($T$19/$S$19)*S20)</f>
        <v/>
      </c>
      <c r="U20" s="54"/>
      <c r="V20" s="54"/>
      <c r="W20" s="16">
        <f>IF(B20="","",(IF(B20="",0,IF(C20="Sin Nivel",($C$19)*0,IF(C20="Pre-Formal",($C$19)*60%,IF(C20="Receptivo",($C$19)*70%,IF(C20="Resolutivo",($C$19)*80%,IF(C20="Autónomo",($C$19)*90%,IF(C20="Estratégico",($C$19)*100%,0)))))))+IF(D20="",0,IF(D20="Sin Nivel",($D$19)*0,IF(D20="Pre-Formal",($D$19)*60%,IF(D20="Receptivo",($D$19)*70%,IF(D20="Resolutivo",($D$19)*80%,IF(D20="Autónomo",($D$19)*90%,IF(D20="Estratégico",($D$19)*100%,0)))))))+IF(E20="",0,IF(E20="Sin Nivel",($E$19)*0,IF(E20="Pre-Formal",($E$19)*60%,IF(E20="Receptivo",($E$19)*70%,IF(E20="Resolutivo",($E$19)*80%,IF(E20="Autónomo",($E$19)*90%,IF(E20="Estratégico",($E$19)*100%,0)))))))+IF(F20="",0,IF(F20="Sin Nivel",($F$19)*0,IF(F20="Pre-Formal",($F$19)*60%,IF(F20="Receptivo",($F$19)*70%,IF(F20="Resolutivo",($F$19)*80%,IF(F20="Autónomo",($F$19)*90%,IF(F20="Estratégico",($F$19)*100%,0)))))))+IF(G20="",0,IF(G20="Sin Nivel",($G$19)*0,IF(G20="Pre-Formal",($G$19)*60%,IF(G20="Receptivo",($G$19)*70%,IF(G20="Resolutivo",($G$19)*80%,IF(G20="Autónomo",($G$19)*90%,IF(G20="Estratégico",($G$19)*100%,0)))))))+IF(H20="",0,IF(H20="Sin Nivel",($H$19)*0,IF(H20="Pre-Formal",($H$19)*60%,IF(H20="Receptivo",($H$19)*70%,IF(H20="Resolutivo",($H$19)*80%,IF(H20="Autónomo",($H$19)*90%,IF(H20="Estratégico",($H$19)*100%,0))))))))+SUM(J20,L20,N20,P20,R20,T20))</f>
        <v>0.7</v>
      </c>
      <c r="X20" s="35">
        <f>IF(C20="","",(IF(C20="",0,IF(C20="Sin Nivel",($C$19/5)*0,IF(C20="Pre-Formal",($C$19/5)*1,IF(C20="Receptivo",($C$19/5)*2,IF(C20="Resolutivo",($C$19/5)*3,IF(C20="Autónomo",($C$19/5)*4,IF(C20="Estratégico",($C$19/5)*5,0)))))))+IF(D20="",0,IF(D20="Sin Nivel",($D$19/5)*0,IF(D20="Pre-Formal",($D$19/5)*1,IF(D20="Receptivo",($D$19/5)*2,IF(D20="Resolutivo",($D$19/5)*3,IF(D20="Autónomo",($D$19/5)*4,IF(D20="Estratégico",($D$19/5)*5,0)))))))+IF(E20="",0,IF(E20="Sin Nivel",($E$19/5)*0,IF(E20="Pre-Formal",($E$19/5)*1,IF(E20="Receptivo",($E$19/5)*2,IF(E20="Resolutivo",($E$19/5)*3,IF(E20="Autónomo",($E$19/5)*4,IF(E20="Estratégico",($E$19/5)*5,0)))))))+IF(F20="",0,IF(F20="Sin Nivel",($F$19/5)*0,IF(F20="Pre-Formal",($F$19/5)*1,IF(F20="Receptivo",($F$19/5)*2,IF(F20="Resolutivo",($F$19/5)*3,IF(F20="Autónomo",($F$19/5)*4,IF(F20="Estratégico",($F$19/5)*5,0)))))))+IF(G20="",0,IF(G20="Sin Nivel",($G$19/5)*0,IF(G20="Pre-Formal",($G$19/5)*1,IF(G20="Receptivo",($G$19/5)*2,IF(G20="Resolutivo",($G$19/5)*3,IF(G20="Autónomo",($G$19/5)*4,IF(G20="Estratégico",($G$19/5)*5,0)))))))+IF(H20="",0,IF(H20="Sin Nivel",($H$19/5)*0,IF(H20="Pre-Formal",($H$19/5)*1,IF(H20="Receptivo",($H$19/5)*2,IF(H20="Resolutivo",($H$19/5)*3,IF(H20="Autónomo",($H$19/5)*4,IF(H20="Estratégico",($H$19/5)*5,0)))))))))</f>
        <v>0.25</v>
      </c>
      <c r="Y20" s="35">
        <f>SUM(J20,L20,N20,P20,R20,T20)</f>
        <v>0.45</v>
      </c>
      <c r="AA20" s="37"/>
      <c r="AC20" s="37"/>
      <c r="AD20" s="37"/>
      <c r="AE20" s="37"/>
    </row>
    <row r="21" spans="1:31" s="47" customFormat="1" ht="11.25" x14ac:dyDescent="0.25">
      <c r="A21" s="54">
        <f>IF(B21="","",A20+1)</f>
        <v>2</v>
      </c>
      <c r="B21" s="9" t="str">
        <f>IF('1ERPA'!F18="","",'1ERPA'!F18)</f>
        <v>B</v>
      </c>
      <c r="C21" s="56" t="s">
        <v>91</v>
      </c>
      <c r="D21" s="56"/>
      <c r="E21" s="56"/>
      <c r="F21" s="56"/>
      <c r="G21" s="56"/>
      <c r="H21" s="56"/>
      <c r="I21" s="33">
        <v>6</v>
      </c>
      <c r="J21" s="16">
        <f t="shared" si="0"/>
        <v>0.15000000000000002</v>
      </c>
      <c r="K21" s="33">
        <v>10</v>
      </c>
      <c r="L21" s="16">
        <f t="shared" si="1"/>
        <v>0.25</v>
      </c>
      <c r="M21" s="33"/>
      <c r="N21" s="16" t="str">
        <f t="shared" si="2"/>
        <v/>
      </c>
      <c r="O21" s="33"/>
      <c r="P21" s="16" t="str">
        <f t="shared" si="3"/>
        <v/>
      </c>
      <c r="Q21" s="33"/>
      <c r="R21" s="16" t="str">
        <f>IF(Q21="","",($R$19/$Q$19)*Q21)</f>
        <v/>
      </c>
      <c r="S21" s="33"/>
      <c r="T21" s="16" t="str">
        <f>IF(S21="","",($T$19/$S$19)*S21)</f>
        <v/>
      </c>
      <c r="U21" s="54"/>
      <c r="V21" s="54"/>
      <c r="W21" s="16">
        <f t="shared" ref="W21:W50" si="4">IF(B21="","",(IF(B21="",0,IF(C21="Sin Nivel",($C$19)*0,IF(C21="Pre-Formal",($C$19)*60%,IF(C21="Receptivo",($C$19)*70%,IF(C21="Resolutivo",($C$19)*80%,IF(C21="Autónomo",($C$19)*90%,IF(C21="Estratégico",($C$19)*100%,0)))))))+IF(D21="",0,IF(D21="Sin Nivel",($D$19)*0,IF(D21="Pre-Formal",($D$19)*60%,IF(D21="Receptivo",($D$19)*70%,IF(D21="Resolutivo",($D$19)*80%,IF(D21="Autónomo",($D$19)*90%,IF(D21="Estratégico",($D$19)*100%,0)))))))+IF(E21="",0,IF(E21="Sin Nivel",($E$19)*0,IF(E21="Pre-Formal",($E$19)*60%,IF(E21="Receptivo",($E$19)*70%,IF(E21="Resolutivo",($E$19)*80%,IF(E21="Autónomo",($E$19)*90%,IF(E21="Estratégico",($E$19)*100%,0)))))))+IF(F21="",0,IF(F21="Sin Nivel",($F$19)*0,IF(F21="Pre-Formal",($F$19)*60%,IF(F21="Receptivo",($F$19)*70%,IF(F21="Resolutivo",($F$19)*80%,IF(F21="Autónomo",($F$19)*90%,IF(F21="Estratégico",($F$19)*100%,0)))))))+IF(G21="",0,IF(G21="Sin Nivel",($G$19)*0,IF(G21="Pre-Formal",($G$19)*60%,IF(G21="Receptivo",($G$19)*70%,IF(G21="Resolutivo",($G$19)*80%,IF(G21="Autónomo",($G$19)*90%,IF(G21="Estratégico",($G$19)*100%,0)))))))+IF(H21="",0,IF(H21="Sin Nivel",($H$19)*0,IF(H21="Pre-Formal",($H$19)*60%,IF(H21="Receptivo",($H$19)*70%,IF(H21="Resolutivo",($H$19)*80%,IF(H21="Autónomo",($H$19)*90%,IF(H21="Estratégico",($H$19)*100%,0))))))))+SUM(J21,L21,N21,P21,R21,T21))</f>
        <v>0.65</v>
      </c>
      <c r="X21" s="35">
        <f t="shared" ref="X21:X50" si="5">IF(C21="","",(IF(C21="",0,IF(C21="Sin Nivel",($C$19/5)*0,IF(C21="Pre-Formal",($C$19/5)*1,IF(C21="Receptivo",($C$19/5)*2,IF(C21="Resolutivo",($C$19/5)*3,IF(C21="Autónomo",($C$19/5)*4,IF(C21="Estratégico",($C$19/5)*5,0)))))))+IF(D21="",0,IF(D21="Sin Nivel",($D$19/5)*0,IF(D21="Pre-Formal",($D$19/5)*1,IF(D21="Receptivo",($D$19/5)*2,IF(D21="Resolutivo",($D$19/5)*3,IF(D21="Autónomo",($D$19/5)*4,IF(D21="Estratégico",($D$19/5)*5,0)))))))+IF(E21="",0,IF(E21="Sin Nivel",($E$19/5)*0,IF(E21="Pre-Formal",($E$19/5)*1,IF(E21="Receptivo",($E$19/5)*2,IF(E21="Resolutivo",($E$19/5)*3,IF(E21="Autónomo",($E$19/5)*4,IF(E21="Estratégico",($E$19/5)*5,0)))))))+IF(F21="",0,IF(F21="Sin Nivel",($F$19/5)*0,IF(F21="Pre-Formal",($F$19/5)*1,IF(F21="Receptivo",($F$19/5)*2,IF(F21="Resolutivo",($F$19/5)*3,IF(F21="Autónomo",($F$19/5)*4,IF(F21="Estratégico",($F$19/5)*5,0)))))))+IF(G21="",0,IF(G21="Sin Nivel",($G$19/5)*0,IF(G21="Pre-Formal",($G$19/5)*1,IF(G21="Receptivo",($G$19/5)*2,IF(G21="Resolutivo",($G$19/5)*3,IF(G21="Autónomo",($G$19/5)*4,IF(G21="Estratégico",($G$19/5)*5,0)))))))+IF(H21="",0,IF(H21="Sin Nivel",($H$19/5)*0,IF(H21="Pre-Formal",($H$19/5)*1,IF(H21="Receptivo",($H$19/5)*2,IF(H21="Resolutivo",($H$19/5)*3,IF(H21="Autónomo",($H$19/5)*4,IF(H21="Estratégico",($H$19/5)*5,0)))))))))</f>
        <v>0.25</v>
      </c>
      <c r="Y21" s="35">
        <f t="shared" ref="Y21:Y50" si="6">SUM(J21,L21,N21,P21,R21,T21)</f>
        <v>0.4</v>
      </c>
      <c r="AA21" s="37"/>
      <c r="AC21" s="37"/>
      <c r="AD21" s="37"/>
      <c r="AE21" s="37"/>
    </row>
    <row r="22" spans="1:31" s="47" customFormat="1" ht="11.25" x14ac:dyDescent="0.25">
      <c r="A22" s="54">
        <f t="shared" ref="A22:A50" si="7">IF(B22="","",A21+1)</f>
        <v>3</v>
      </c>
      <c r="B22" s="9" t="str">
        <f>IF('1ERPA'!F19="","",'1ERPA'!F19)</f>
        <v>C</v>
      </c>
      <c r="C22" s="56" t="s">
        <v>106</v>
      </c>
      <c r="D22" s="56"/>
      <c r="E22" s="56"/>
      <c r="F22" s="56"/>
      <c r="G22" s="56"/>
      <c r="H22" s="56"/>
      <c r="I22" s="33">
        <v>8</v>
      </c>
      <c r="J22" s="16">
        <f t="shared" si="0"/>
        <v>0.2</v>
      </c>
      <c r="K22" s="33"/>
      <c r="L22" s="16" t="str">
        <f t="shared" si="1"/>
        <v/>
      </c>
      <c r="M22" s="33"/>
      <c r="N22" s="16" t="str">
        <f t="shared" si="2"/>
        <v/>
      </c>
      <c r="O22" s="33"/>
      <c r="P22" s="16" t="str">
        <f t="shared" si="3"/>
        <v/>
      </c>
      <c r="Q22" s="33"/>
      <c r="R22" s="16" t="str">
        <f>IF(Q22="","",($R$19/$Q$19)*Q22)</f>
        <v/>
      </c>
      <c r="S22" s="33"/>
      <c r="T22" s="16" t="str">
        <f>IF(S22="","",($T$19/$S$19)*S22)</f>
        <v/>
      </c>
      <c r="U22" s="54"/>
      <c r="V22" s="54"/>
      <c r="W22" s="16">
        <f t="shared" si="4"/>
        <v>0.42500000000000004</v>
      </c>
      <c r="X22" s="35">
        <f t="shared" si="5"/>
        <v>0.2</v>
      </c>
      <c r="Y22" s="35">
        <f t="shared" si="6"/>
        <v>0.2</v>
      </c>
      <c r="AA22" s="37"/>
      <c r="AC22" s="37"/>
      <c r="AD22" s="37"/>
      <c r="AE22" s="37"/>
    </row>
    <row r="23" spans="1:31" s="47" customFormat="1" ht="11.25" x14ac:dyDescent="0.25">
      <c r="A23" s="54">
        <f t="shared" ref="A23:A31" si="8">IF(B23="","",A22+1)</f>
        <v>4</v>
      </c>
      <c r="B23" s="9" t="str">
        <f>IF('1ERPA'!F20="","",'1ERPA'!F20)</f>
        <v>D</v>
      </c>
      <c r="C23" s="56" t="s">
        <v>91</v>
      </c>
      <c r="D23" s="56"/>
      <c r="E23" s="56"/>
      <c r="F23" s="56"/>
      <c r="G23" s="56"/>
      <c r="H23" s="56"/>
      <c r="I23" s="33">
        <v>9</v>
      </c>
      <c r="J23" s="16">
        <f>IF(I23="","",($J$19/$I$19)*I23)</f>
        <v>0.22500000000000001</v>
      </c>
      <c r="K23" s="33"/>
      <c r="L23" s="16" t="str">
        <f>IF(K23="","",($L$19/$K$19)*K23)</f>
        <v/>
      </c>
      <c r="M23" s="33"/>
      <c r="N23" s="16" t="str">
        <f t="shared" si="2"/>
        <v/>
      </c>
      <c r="O23" s="33"/>
      <c r="P23" s="16" t="str">
        <f t="shared" si="3"/>
        <v/>
      </c>
      <c r="Q23" s="33"/>
      <c r="R23" s="16"/>
      <c r="S23" s="33"/>
      <c r="T23" s="16"/>
      <c r="U23" s="54"/>
      <c r="V23" s="54"/>
      <c r="W23" s="16">
        <f t="shared" si="4"/>
        <v>0.47499999999999998</v>
      </c>
      <c r="X23" s="35"/>
      <c r="Y23" s="35"/>
      <c r="AA23" s="37"/>
      <c r="AC23" s="37"/>
      <c r="AD23" s="37"/>
      <c r="AE23" s="37"/>
    </row>
    <row r="24" spans="1:31" s="47" customFormat="1" ht="11.25" x14ac:dyDescent="0.25">
      <c r="A24" s="54" t="str">
        <f t="shared" si="8"/>
        <v/>
      </c>
      <c r="B24" s="9" t="str">
        <f>IF('1ERPA'!F21="","",'1ERPA'!F21)</f>
        <v/>
      </c>
      <c r="C24" s="56"/>
      <c r="D24" s="56"/>
      <c r="E24" s="56"/>
      <c r="F24" s="56"/>
      <c r="G24" s="56"/>
      <c r="H24" s="56"/>
      <c r="I24" s="33"/>
      <c r="J24" s="16" t="str">
        <f t="shared" si="0"/>
        <v/>
      </c>
      <c r="K24" s="33"/>
      <c r="L24" s="16" t="str">
        <f t="shared" si="1"/>
        <v/>
      </c>
      <c r="M24" s="33"/>
      <c r="N24" s="16" t="str">
        <f t="shared" si="2"/>
        <v/>
      </c>
      <c r="O24" s="33"/>
      <c r="P24" s="16" t="str">
        <f t="shared" si="3"/>
        <v/>
      </c>
      <c r="Q24" s="33"/>
      <c r="R24" s="16" t="str">
        <f>IF(Q24="","",($R$19/$Q$19)*Q24)</f>
        <v/>
      </c>
      <c r="S24" s="33"/>
      <c r="T24" s="16" t="str">
        <f>IF(S24="","",($T$19/$S$19)*S24)</f>
        <v/>
      </c>
      <c r="U24" s="54"/>
      <c r="V24" s="54"/>
      <c r="W24" s="16" t="str">
        <f t="shared" si="4"/>
        <v/>
      </c>
      <c r="X24" s="35" t="str">
        <f t="shared" si="5"/>
        <v/>
      </c>
      <c r="Y24" s="35">
        <f t="shared" si="6"/>
        <v>0</v>
      </c>
      <c r="AA24" s="37"/>
      <c r="AC24" s="37"/>
      <c r="AD24" s="37"/>
      <c r="AE24" s="37"/>
    </row>
    <row r="25" spans="1:31" s="4" customFormat="1" ht="11.25" x14ac:dyDescent="0.25">
      <c r="A25" s="54" t="str">
        <f t="shared" si="8"/>
        <v/>
      </c>
      <c r="B25" s="9" t="str">
        <f>IF('1ERPA'!F22="","",'1ERPA'!F22)</f>
        <v/>
      </c>
      <c r="C25" s="56"/>
      <c r="D25" s="56"/>
      <c r="E25" s="56"/>
      <c r="F25" s="56"/>
      <c r="G25" s="56"/>
      <c r="H25" s="56"/>
      <c r="I25" s="33"/>
      <c r="J25" s="16" t="str">
        <f t="shared" si="0"/>
        <v/>
      </c>
      <c r="K25" s="33"/>
      <c r="L25" s="16" t="str">
        <f t="shared" si="1"/>
        <v/>
      </c>
      <c r="M25" s="33"/>
      <c r="N25" s="16" t="str">
        <f t="shared" si="2"/>
        <v/>
      </c>
      <c r="O25" s="33"/>
      <c r="P25" s="16" t="str">
        <f t="shared" si="3"/>
        <v/>
      </c>
      <c r="Q25" s="33"/>
      <c r="R25" s="16" t="str">
        <f>IF(Q25="","",($R$19/$Q$19)*Q25)</f>
        <v/>
      </c>
      <c r="S25" s="33"/>
      <c r="T25" s="16" t="str">
        <f t="shared" ref="T25:T50" si="9">IF(S25="","",($T$19/$S$19)*S25)</f>
        <v/>
      </c>
      <c r="U25" s="54"/>
      <c r="V25" s="54"/>
      <c r="W25" s="16" t="str">
        <f t="shared" si="4"/>
        <v/>
      </c>
      <c r="X25" s="35" t="str">
        <f t="shared" si="5"/>
        <v/>
      </c>
      <c r="Y25" s="35">
        <f t="shared" si="6"/>
        <v>0</v>
      </c>
      <c r="AA25" s="37"/>
      <c r="AB25" s="47"/>
      <c r="AC25" s="37"/>
      <c r="AD25" s="37"/>
      <c r="AE25" s="37"/>
    </row>
    <row r="26" spans="1:31" s="4" customFormat="1" ht="11.25" x14ac:dyDescent="0.25">
      <c r="A26" s="54" t="str">
        <f t="shared" si="8"/>
        <v/>
      </c>
      <c r="B26" s="9" t="str">
        <f>IF('1ERPA'!F23="","",'1ERPA'!F23)</f>
        <v/>
      </c>
      <c r="C26" s="56"/>
      <c r="D26" s="56"/>
      <c r="E26" s="56"/>
      <c r="F26" s="56"/>
      <c r="G26" s="56"/>
      <c r="H26" s="56"/>
      <c r="I26" s="33"/>
      <c r="J26" s="16" t="str">
        <f t="shared" si="0"/>
        <v/>
      </c>
      <c r="K26" s="33"/>
      <c r="L26" s="16" t="str">
        <f t="shared" si="1"/>
        <v/>
      </c>
      <c r="M26" s="33"/>
      <c r="N26" s="16" t="str">
        <f t="shared" ref="N26:N50" si="10">IF(M26="","",($N$19/$M$19)*M26)</f>
        <v/>
      </c>
      <c r="O26" s="33"/>
      <c r="P26" s="16" t="str">
        <f t="shared" ref="P26:P50" si="11">IF(O26="","",($P$19/$O$19)*O26)</f>
        <v/>
      </c>
      <c r="Q26" s="33"/>
      <c r="R26" s="16" t="str">
        <f t="shared" ref="R26:R50" si="12">IF(Q26="","",($R$19/$Q$19)*Q26)</f>
        <v/>
      </c>
      <c r="S26" s="33"/>
      <c r="T26" s="16" t="str">
        <f t="shared" si="9"/>
        <v/>
      </c>
      <c r="U26" s="54"/>
      <c r="V26" s="54"/>
      <c r="W26" s="16" t="str">
        <f t="shared" si="4"/>
        <v/>
      </c>
      <c r="X26" s="35" t="str">
        <f t="shared" si="5"/>
        <v/>
      </c>
      <c r="Y26" s="35">
        <f t="shared" si="6"/>
        <v>0</v>
      </c>
      <c r="AA26" s="37"/>
      <c r="AB26" s="47"/>
      <c r="AC26" s="37"/>
      <c r="AD26" s="37"/>
      <c r="AE26" s="37"/>
    </row>
    <row r="27" spans="1:31" s="4" customFormat="1" ht="11.25" x14ac:dyDescent="0.25">
      <c r="A27" s="54" t="str">
        <f t="shared" si="8"/>
        <v/>
      </c>
      <c r="B27" s="9" t="str">
        <f>IF('1ERPA'!F24="","",'1ERPA'!F24)</f>
        <v/>
      </c>
      <c r="C27" s="56"/>
      <c r="D27" s="56"/>
      <c r="E27" s="56"/>
      <c r="F27" s="56"/>
      <c r="G27" s="56"/>
      <c r="H27" s="56"/>
      <c r="I27" s="33"/>
      <c r="J27" s="16" t="str">
        <f t="shared" si="0"/>
        <v/>
      </c>
      <c r="K27" s="33"/>
      <c r="L27" s="16" t="str">
        <f t="shared" si="1"/>
        <v/>
      </c>
      <c r="M27" s="33"/>
      <c r="N27" s="16" t="str">
        <f t="shared" si="10"/>
        <v/>
      </c>
      <c r="O27" s="33"/>
      <c r="P27" s="16" t="str">
        <f t="shared" si="11"/>
        <v/>
      </c>
      <c r="Q27" s="33"/>
      <c r="R27" s="16" t="str">
        <f t="shared" si="12"/>
        <v/>
      </c>
      <c r="S27" s="33"/>
      <c r="T27" s="16" t="str">
        <f t="shared" si="9"/>
        <v/>
      </c>
      <c r="U27" s="54"/>
      <c r="V27" s="54"/>
      <c r="W27" s="16" t="str">
        <f t="shared" si="4"/>
        <v/>
      </c>
      <c r="X27" s="35" t="str">
        <f t="shared" si="5"/>
        <v/>
      </c>
      <c r="Y27" s="35">
        <f t="shared" si="6"/>
        <v>0</v>
      </c>
      <c r="AA27" s="37"/>
      <c r="AB27" s="47"/>
      <c r="AC27" s="37"/>
      <c r="AD27" s="37"/>
      <c r="AE27" s="37"/>
    </row>
    <row r="28" spans="1:31" s="4" customFormat="1" ht="11.25" x14ac:dyDescent="0.25">
      <c r="A28" s="54" t="str">
        <f t="shared" si="8"/>
        <v/>
      </c>
      <c r="B28" s="9" t="str">
        <f>IF('1ERPA'!F25="","",'1ERPA'!F25)</f>
        <v/>
      </c>
      <c r="C28" s="56"/>
      <c r="D28" s="56"/>
      <c r="E28" s="56"/>
      <c r="F28" s="56"/>
      <c r="G28" s="56"/>
      <c r="H28" s="56"/>
      <c r="I28" s="33"/>
      <c r="J28" s="16" t="str">
        <f t="shared" si="0"/>
        <v/>
      </c>
      <c r="K28" s="33"/>
      <c r="L28" s="16" t="str">
        <f t="shared" si="1"/>
        <v/>
      </c>
      <c r="M28" s="33"/>
      <c r="N28" s="16" t="str">
        <f t="shared" si="10"/>
        <v/>
      </c>
      <c r="O28" s="33"/>
      <c r="P28" s="16" t="str">
        <f t="shared" si="11"/>
        <v/>
      </c>
      <c r="Q28" s="33"/>
      <c r="R28" s="16" t="str">
        <f t="shared" si="12"/>
        <v/>
      </c>
      <c r="S28" s="33"/>
      <c r="T28" s="16" t="str">
        <f t="shared" si="9"/>
        <v/>
      </c>
      <c r="U28" s="54"/>
      <c r="V28" s="54"/>
      <c r="W28" s="16" t="str">
        <f t="shared" si="4"/>
        <v/>
      </c>
      <c r="X28" s="35" t="str">
        <f t="shared" si="5"/>
        <v/>
      </c>
      <c r="Y28" s="35">
        <f t="shared" si="6"/>
        <v>0</v>
      </c>
      <c r="AA28" s="37"/>
      <c r="AB28" s="47"/>
      <c r="AC28" s="37"/>
      <c r="AD28" s="37"/>
      <c r="AE28" s="37"/>
    </row>
    <row r="29" spans="1:31" s="4" customFormat="1" ht="11.25" x14ac:dyDescent="0.25">
      <c r="A29" s="54" t="str">
        <f t="shared" si="8"/>
        <v/>
      </c>
      <c r="B29" s="9" t="str">
        <f>IF('1ERPA'!F26="","",'1ERPA'!F26)</f>
        <v/>
      </c>
      <c r="C29" s="56"/>
      <c r="D29" s="56"/>
      <c r="E29" s="56"/>
      <c r="F29" s="56"/>
      <c r="G29" s="56"/>
      <c r="H29" s="56"/>
      <c r="I29" s="33"/>
      <c r="J29" s="16" t="str">
        <f t="shared" si="0"/>
        <v/>
      </c>
      <c r="K29" s="33"/>
      <c r="L29" s="16" t="str">
        <f t="shared" si="1"/>
        <v/>
      </c>
      <c r="M29" s="33"/>
      <c r="N29" s="16" t="str">
        <f t="shared" si="10"/>
        <v/>
      </c>
      <c r="O29" s="33"/>
      <c r="P29" s="16" t="str">
        <f t="shared" si="11"/>
        <v/>
      </c>
      <c r="Q29" s="33"/>
      <c r="R29" s="16" t="str">
        <f t="shared" si="12"/>
        <v/>
      </c>
      <c r="S29" s="33"/>
      <c r="T29" s="16" t="str">
        <f t="shared" si="9"/>
        <v/>
      </c>
      <c r="U29" s="54"/>
      <c r="V29" s="54"/>
      <c r="W29" s="16" t="str">
        <f t="shared" si="4"/>
        <v/>
      </c>
      <c r="X29" s="35" t="str">
        <f t="shared" si="5"/>
        <v/>
      </c>
      <c r="Y29" s="35">
        <f t="shared" si="6"/>
        <v>0</v>
      </c>
      <c r="AA29" s="37"/>
      <c r="AB29" s="47"/>
      <c r="AC29" s="37"/>
      <c r="AD29" s="37"/>
      <c r="AE29" s="37"/>
    </row>
    <row r="30" spans="1:31" s="4" customFormat="1" ht="11.25" x14ac:dyDescent="0.25">
      <c r="A30" s="54" t="str">
        <f t="shared" si="8"/>
        <v/>
      </c>
      <c r="B30" s="9" t="str">
        <f>IF('1ERPA'!F27="","",'1ERPA'!F27)</f>
        <v/>
      </c>
      <c r="C30" s="56"/>
      <c r="D30" s="56"/>
      <c r="E30" s="56"/>
      <c r="F30" s="56"/>
      <c r="G30" s="56"/>
      <c r="H30" s="56"/>
      <c r="I30" s="33"/>
      <c r="J30" s="16" t="str">
        <f t="shared" si="0"/>
        <v/>
      </c>
      <c r="K30" s="33"/>
      <c r="L30" s="16" t="str">
        <f t="shared" si="1"/>
        <v/>
      </c>
      <c r="M30" s="33"/>
      <c r="N30" s="16" t="str">
        <f>IF(M30="","",($N$19/$M$19)*M30)</f>
        <v/>
      </c>
      <c r="O30" s="33"/>
      <c r="P30" s="16" t="str">
        <f>IF(O30="","",($P$19/$O$19)*O30)</f>
        <v/>
      </c>
      <c r="Q30" s="33"/>
      <c r="R30" s="16" t="str">
        <f>IF(Q30="","",($R$19/$Q$19)*Q30)</f>
        <v/>
      </c>
      <c r="S30" s="33"/>
      <c r="T30" s="16" t="str">
        <f>IF(S30="","",($T$19/$S$19)*S30)</f>
        <v/>
      </c>
      <c r="U30" s="54"/>
      <c r="V30" s="54"/>
      <c r="W30" s="16" t="str">
        <f t="shared" si="4"/>
        <v/>
      </c>
      <c r="X30" s="35" t="str">
        <f t="shared" si="5"/>
        <v/>
      </c>
      <c r="Y30" s="35">
        <f t="shared" si="6"/>
        <v>0</v>
      </c>
    </row>
    <row r="31" spans="1:31" s="4" customFormat="1" ht="11.25" x14ac:dyDescent="0.25">
      <c r="A31" s="54" t="str">
        <f t="shared" si="8"/>
        <v/>
      </c>
      <c r="B31" s="9" t="str">
        <f>IF('1ERPA'!F28="","",'1ERPA'!F28)</f>
        <v/>
      </c>
      <c r="C31" s="56"/>
      <c r="D31" s="56"/>
      <c r="E31" s="56"/>
      <c r="F31" s="56"/>
      <c r="G31" s="56"/>
      <c r="H31" s="56"/>
      <c r="I31" s="33"/>
      <c r="J31" s="16" t="str">
        <f t="shared" ref="J31:J50" si="13">IF(I31="","",($J$19/$I$19)*I31)</f>
        <v/>
      </c>
      <c r="K31" s="33"/>
      <c r="L31" s="16" t="str">
        <f t="shared" ref="L31:L50" si="14">IF(K31="","",($L$19/$K$19)*K31)</f>
        <v/>
      </c>
      <c r="M31" s="33"/>
      <c r="N31" s="16" t="str">
        <f t="shared" si="10"/>
        <v/>
      </c>
      <c r="O31" s="33"/>
      <c r="P31" s="16" t="str">
        <f t="shared" si="11"/>
        <v/>
      </c>
      <c r="Q31" s="33"/>
      <c r="R31" s="16" t="str">
        <f t="shared" si="12"/>
        <v/>
      </c>
      <c r="S31" s="33"/>
      <c r="T31" s="16" t="str">
        <f t="shared" si="9"/>
        <v/>
      </c>
      <c r="U31" s="54"/>
      <c r="V31" s="54"/>
      <c r="W31" s="16" t="str">
        <f t="shared" si="4"/>
        <v/>
      </c>
      <c r="X31" s="35" t="str">
        <f t="shared" si="5"/>
        <v/>
      </c>
      <c r="Y31" s="35">
        <f t="shared" si="6"/>
        <v>0</v>
      </c>
    </row>
    <row r="32" spans="1:31" s="4" customFormat="1" ht="11.25" x14ac:dyDescent="0.25">
      <c r="A32" s="54" t="str">
        <f t="shared" si="7"/>
        <v/>
      </c>
      <c r="B32" s="9" t="str">
        <f>IF('1ERPA'!F29="","",'1ERPA'!F29)</f>
        <v/>
      </c>
      <c r="C32" s="56"/>
      <c r="D32" s="56"/>
      <c r="E32" s="56"/>
      <c r="F32" s="56"/>
      <c r="G32" s="56"/>
      <c r="H32" s="56"/>
      <c r="I32" s="33"/>
      <c r="J32" s="16" t="str">
        <f>IF(I32="","",($J$19/$I$19)*I32)</f>
        <v/>
      </c>
      <c r="K32" s="33"/>
      <c r="L32" s="16" t="str">
        <f>IF(K32="","",($L$19/$K$19)*K32)</f>
        <v/>
      </c>
      <c r="M32" s="33"/>
      <c r="N32" s="16" t="str">
        <f>IF(M32="","",($N$19/$M$19)*M32)</f>
        <v/>
      </c>
      <c r="O32" s="33"/>
      <c r="P32" s="16" t="str">
        <f>IF(O32="","",($P$19/$O$19)*O32)</f>
        <v/>
      </c>
      <c r="Q32" s="33"/>
      <c r="R32" s="16" t="str">
        <f t="shared" si="12"/>
        <v/>
      </c>
      <c r="S32" s="33"/>
      <c r="T32" s="16" t="str">
        <f t="shared" si="9"/>
        <v/>
      </c>
      <c r="U32" s="54"/>
      <c r="V32" s="54"/>
      <c r="W32" s="16" t="str">
        <f t="shared" si="4"/>
        <v/>
      </c>
      <c r="X32" s="35" t="str">
        <f t="shared" si="5"/>
        <v/>
      </c>
      <c r="Y32" s="35">
        <f t="shared" si="6"/>
        <v>0</v>
      </c>
    </row>
    <row r="33" spans="1:25" s="4" customFormat="1" ht="11.25" x14ac:dyDescent="0.25">
      <c r="A33" s="54" t="str">
        <f t="shared" si="7"/>
        <v/>
      </c>
      <c r="B33" s="9" t="str">
        <f>IF('1ERPA'!F30="","",'1ERPA'!F30)</f>
        <v/>
      </c>
      <c r="C33" s="56"/>
      <c r="D33" s="56"/>
      <c r="E33" s="56"/>
      <c r="F33" s="56"/>
      <c r="G33" s="56"/>
      <c r="H33" s="56"/>
      <c r="I33" s="33"/>
      <c r="J33" s="16" t="str">
        <f t="shared" si="13"/>
        <v/>
      </c>
      <c r="K33" s="33"/>
      <c r="L33" s="16" t="str">
        <f t="shared" si="14"/>
        <v/>
      </c>
      <c r="M33" s="33"/>
      <c r="N33" s="16" t="str">
        <f t="shared" si="10"/>
        <v/>
      </c>
      <c r="O33" s="33"/>
      <c r="P33" s="16" t="str">
        <f t="shared" si="11"/>
        <v/>
      </c>
      <c r="Q33" s="33"/>
      <c r="R33" s="16" t="str">
        <f t="shared" si="12"/>
        <v/>
      </c>
      <c r="S33" s="33"/>
      <c r="T33" s="16" t="str">
        <f t="shared" si="9"/>
        <v/>
      </c>
      <c r="U33" s="54"/>
      <c r="V33" s="54"/>
      <c r="W33" s="16" t="str">
        <f t="shared" si="4"/>
        <v/>
      </c>
      <c r="X33" s="35" t="str">
        <f t="shared" si="5"/>
        <v/>
      </c>
      <c r="Y33" s="35">
        <f t="shared" si="6"/>
        <v>0</v>
      </c>
    </row>
    <row r="34" spans="1:25" s="4" customFormat="1" ht="11.25" x14ac:dyDescent="0.25">
      <c r="A34" s="54" t="str">
        <f t="shared" si="7"/>
        <v/>
      </c>
      <c r="B34" s="9" t="str">
        <f>IF('1ERPA'!F31="","",'1ERPA'!F31)</f>
        <v/>
      </c>
      <c r="C34" s="56"/>
      <c r="D34" s="56"/>
      <c r="E34" s="56"/>
      <c r="F34" s="56"/>
      <c r="G34" s="56"/>
      <c r="H34" s="56"/>
      <c r="I34" s="33"/>
      <c r="J34" s="16" t="str">
        <f t="shared" si="13"/>
        <v/>
      </c>
      <c r="K34" s="33"/>
      <c r="L34" s="16" t="str">
        <f t="shared" si="14"/>
        <v/>
      </c>
      <c r="M34" s="33"/>
      <c r="N34" s="16" t="str">
        <f t="shared" si="10"/>
        <v/>
      </c>
      <c r="O34" s="33"/>
      <c r="P34" s="16" t="str">
        <f t="shared" si="11"/>
        <v/>
      </c>
      <c r="Q34" s="33"/>
      <c r="R34" s="16" t="str">
        <f t="shared" si="12"/>
        <v/>
      </c>
      <c r="S34" s="33"/>
      <c r="T34" s="16" t="str">
        <f t="shared" si="9"/>
        <v/>
      </c>
      <c r="U34" s="54"/>
      <c r="V34" s="54"/>
      <c r="W34" s="16" t="str">
        <f t="shared" si="4"/>
        <v/>
      </c>
      <c r="X34" s="35" t="str">
        <f t="shared" si="5"/>
        <v/>
      </c>
      <c r="Y34" s="35">
        <f t="shared" si="6"/>
        <v>0</v>
      </c>
    </row>
    <row r="35" spans="1:25" s="4" customFormat="1" ht="11.25" x14ac:dyDescent="0.25">
      <c r="A35" s="54" t="str">
        <f t="shared" si="7"/>
        <v/>
      </c>
      <c r="B35" s="9" t="str">
        <f>IF('1ERPA'!F32="","",'1ERPA'!F32)</f>
        <v/>
      </c>
      <c r="C35" s="56"/>
      <c r="D35" s="56"/>
      <c r="E35" s="56"/>
      <c r="F35" s="56"/>
      <c r="G35" s="56"/>
      <c r="H35" s="56"/>
      <c r="I35" s="33"/>
      <c r="J35" s="16" t="str">
        <f t="shared" si="13"/>
        <v/>
      </c>
      <c r="K35" s="33"/>
      <c r="L35" s="16" t="str">
        <f t="shared" si="14"/>
        <v/>
      </c>
      <c r="M35" s="33"/>
      <c r="N35" s="16" t="str">
        <f t="shared" si="10"/>
        <v/>
      </c>
      <c r="O35" s="33"/>
      <c r="P35" s="16" t="str">
        <f t="shared" si="11"/>
        <v/>
      </c>
      <c r="Q35" s="33"/>
      <c r="R35" s="16" t="str">
        <f t="shared" si="12"/>
        <v/>
      </c>
      <c r="S35" s="33"/>
      <c r="T35" s="16" t="str">
        <f t="shared" si="9"/>
        <v/>
      </c>
      <c r="U35" s="54"/>
      <c r="V35" s="54"/>
      <c r="W35" s="16" t="str">
        <f t="shared" si="4"/>
        <v/>
      </c>
      <c r="X35" s="35" t="str">
        <f t="shared" si="5"/>
        <v/>
      </c>
      <c r="Y35" s="35">
        <f t="shared" si="6"/>
        <v>0</v>
      </c>
    </row>
    <row r="36" spans="1:25" s="4" customFormat="1" ht="11.25" x14ac:dyDescent="0.25">
      <c r="A36" s="54" t="str">
        <f t="shared" si="7"/>
        <v/>
      </c>
      <c r="B36" s="9" t="str">
        <f>IF('1ERPA'!F33="","",'1ERPA'!F33)</f>
        <v/>
      </c>
      <c r="C36" s="56"/>
      <c r="D36" s="56"/>
      <c r="E36" s="56"/>
      <c r="F36" s="56"/>
      <c r="G36" s="56"/>
      <c r="H36" s="56"/>
      <c r="I36" s="33"/>
      <c r="J36" s="16" t="str">
        <f t="shared" si="13"/>
        <v/>
      </c>
      <c r="K36" s="33"/>
      <c r="L36" s="16" t="str">
        <f t="shared" si="14"/>
        <v/>
      </c>
      <c r="M36" s="33"/>
      <c r="N36" s="16" t="str">
        <f t="shared" si="10"/>
        <v/>
      </c>
      <c r="O36" s="33"/>
      <c r="P36" s="16" t="str">
        <f t="shared" si="11"/>
        <v/>
      </c>
      <c r="Q36" s="33"/>
      <c r="R36" s="16" t="str">
        <f t="shared" si="12"/>
        <v/>
      </c>
      <c r="S36" s="33"/>
      <c r="T36" s="16" t="str">
        <f t="shared" si="9"/>
        <v/>
      </c>
      <c r="U36" s="54"/>
      <c r="V36" s="54"/>
      <c r="W36" s="16" t="str">
        <f t="shared" si="4"/>
        <v/>
      </c>
      <c r="X36" s="35" t="str">
        <f t="shared" si="5"/>
        <v/>
      </c>
      <c r="Y36" s="35">
        <f t="shared" si="6"/>
        <v>0</v>
      </c>
    </row>
    <row r="37" spans="1:25" s="4" customFormat="1" ht="11.25" x14ac:dyDescent="0.25">
      <c r="A37" s="54" t="str">
        <f t="shared" si="7"/>
        <v/>
      </c>
      <c r="B37" s="9" t="str">
        <f>IF('1ERPA'!F34="","",'1ERPA'!F34)</f>
        <v/>
      </c>
      <c r="C37" s="56"/>
      <c r="D37" s="56"/>
      <c r="E37" s="56"/>
      <c r="F37" s="56"/>
      <c r="G37" s="56"/>
      <c r="H37" s="56"/>
      <c r="I37" s="33"/>
      <c r="J37" s="16" t="str">
        <f t="shared" si="13"/>
        <v/>
      </c>
      <c r="K37" s="33"/>
      <c r="L37" s="16" t="str">
        <f t="shared" si="14"/>
        <v/>
      </c>
      <c r="M37" s="33"/>
      <c r="N37" s="16" t="str">
        <f t="shared" si="10"/>
        <v/>
      </c>
      <c r="O37" s="33"/>
      <c r="P37" s="16" t="str">
        <f t="shared" si="11"/>
        <v/>
      </c>
      <c r="Q37" s="33"/>
      <c r="R37" s="16" t="str">
        <f t="shared" si="12"/>
        <v/>
      </c>
      <c r="S37" s="33"/>
      <c r="T37" s="16" t="str">
        <f t="shared" si="9"/>
        <v/>
      </c>
      <c r="U37" s="54"/>
      <c r="V37" s="54"/>
      <c r="W37" s="16" t="str">
        <f t="shared" si="4"/>
        <v/>
      </c>
      <c r="X37" s="35" t="str">
        <f t="shared" si="5"/>
        <v/>
      </c>
      <c r="Y37" s="35">
        <f t="shared" si="6"/>
        <v>0</v>
      </c>
    </row>
    <row r="38" spans="1:25" s="4" customFormat="1" ht="11.25" x14ac:dyDescent="0.25">
      <c r="A38" s="54" t="str">
        <f t="shared" si="7"/>
        <v/>
      </c>
      <c r="B38" s="9" t="str">
        <f>IF('1ERPA'!F35="","",'1ERPA'!F35)</f>
        <v/>
      </c>
      <c r="C38" s="56"/>
      <c r="D38" s="56"/>
      <c r="E38" s="56"/>
      <c r="F38" s="56"/>
      <c r="G38" s="56"/>
      <c r="H38" s="56"/>
      <c r="I38" s="33"/>
      <c r="J38" s="16" t="str">
        <f t="shared" si="13"/>
        <v/>
      </c>
      <c r="K38" s="33"/>
      <c r="L38" s="16" t="str">
        <f t="shared" si="14"/>
        <v/>
      </c>
      <c r="M38" s="33"/>
      <c r="N38" s="16" t="str">
        <f t="shared" si="10"/>
        <v/>
      </c>
      <c r="O38" s="33"/>
      <c r="P38" s="16" t="str">
        <f t="shared" si="11"/>
        <v/>
      </c>
      <c r="Q38" s="33"/>
      <c r="R38" s="16" t="str">
        <f t="shared" si="12"/>
        <v/>
      </c>
      <c r="S38" s="33"/>
      <c r="T38" s="16" t="str">
        <f t="shared" si="9"/>
        <v/>
      </c>
      <c r="U38" s="54"/>
      <c r="V38" s="54"/>
      <c r="W38" s="16" t="str">
        <f t="shared" si="4"/>
        <v/>
      </c>
      <c r="X38" s="35" t="str">
        <f t="shared" si="5"/>
        <v/>
      </c>
      <c r="Y38" s="35">
        <f t="shared" si="6"/>
        <v>0</v>
      </c>
    </row>
    <row r="39" spans="1:25" s="4" customFormat="1" ht="11.25" x14ac:dyDescent="0.25">
      <c r="A39" s="54" t="str">
        <f t="shared" si="7"/>
        <v/>
      </c>
      <c r="B39" s="9" t="str">
        <f>IF('1ERPA'!F36="","",'1ERPA'!F36)</f>
        <v/>
      </c>
      <c r="C39" s="56"/>
      <c r="D39" s="56"/>
      <c r="E39" s="56"/>
      <c r="F39" s="56"/>
      <c r="G39" s="56"/>
      <c r="H39" s="56"/>
      <c r="I39" s="33"/>
      <c r="J39" s="16" t="str">
        <f t="shared" si="13"/>
        <v/>
      </c>
      <c r="K39" s="33"/>
      <c r="L39" s="16" t="str">
        <f t="shared" si="14"/>
        <v/>
      </c>
      <c r="M39" s="33"/>
      <c r="N39" s="16" t="str">
        <f t="shared" si="10"/>
        <v/>
      </c>
      <c r="O39" s="33"/>
      <c r="P39" s="16" t="str">
        <f t="shared" si="11"/>
        <v/>
      </c>
      <c r="Q39" s="33"/>
      <c r="R39" s="16" t="str">
        <f t="shared" si="12"/>
        <v/>
      </c>
      <c r="S39" s="33"/>
      <c r="T39" s="16" t="str">
        <f t="shared" si="9"/>
        <v/>
      </c>
      <c r="U39" s="54"/>
      <c r="V39" s="54"/>
      <c r="W39" s="16" t="str">
        <f t="shared" si="4"/>
        <v/>
      </c>
      <c r="X39" s="35" t="str">
        <f t="shared" si="5"/>
        <v/>
      </c>
      <c r="Y39" s="35">
        <f t="shared" si="6"/>
        <v>0</v>
      </c>
    </row>
    <row r="40" spans="1:25" s="4" customFormat="1" ht="11.25" x14ac:dyDescent="0.25">
      <c r="A40" s="54" t="str">
        <f t="shared" si="7"/>
        <v/>
      </c>
      <c r="B40" s="9" t="str">
        <f>IF('1ERPA'!F37="","",'1ERPA'!F37)</f>
        <v/>
      </c>
      <c r="C40" s="56"/>
      <c r="D40" s="56"/>
      <c r="E40" s="56"/>
      <c r="F40" s="56"/>
      <c r="G40" s="56"/>
      <c r="H40" s="56"/>
      <c r="I40" s="33"/>
      <c r="J40" s="16" t="str">
        <f t="shared" si="13"/>
        <v/>
      </c>
      <c r="K40" s="33"/>
      <c r="L40" s="16" t="str">
        <f t="shared" si="14"/>
        <v/>
      </c>
      <c r="M40" s="33"/>
      <c r="N40" s="16" t="str">
        <f t="shared" si="10"/>
        <v/>
      </c>
      <c r="O40" s="33"/>
      <c r="P40" s="16" t="str">
        <f t="shared" si="11"/>
        <v/>
      </c>
      <c r="Q40" s="33"/>
      <c r="R40" s="16" t="str">
        <f t="shared" si="12"/>
        <v/>
      </c>
      <c r="S40" s="33"/>
      <c r="T40" s="16" t="str">
        <f t="shared" si="9"/>
        <v/>
      </c>
      <c r="U40" s="54"/>
      <c r="V40" s="54"/>
      <c r="W40" s="16" t="str">
        <f t="shared" si="4"/>
        <v/>
      </c>
      <c r="X40" s="35" t="str">
        <f t="shared" si="5"/>
        <v/>
      </c>
      <c r="Y40" s="35">
        <f t="shared" si="6"/>
        <v>0</v>
      </c>
    </row>
    <row r="41" spans="1:25" s="4" customFormat="1" ht="11.25" x14ac:dyDescent="0.25">
      <c r="A41" s="54" t="str">
        <f t="shared" si="7"/>
        <v/>
      </c>
      <c r="B41" s="9" t="str">
        <f>IF('1ERPA'!F38="","",'1ERPA'!F38)</f>
        <v/>
      </c>
      <c r="C41" s="56"/>
      <c r="D41" s="56"/>
      <c r="E41" s="56"/>
      <c r="F41" s="56"/>
      <c r="G41" s="56"/>
      <c r="H41" s="56"/>
      <c r="I41" s="33"/>
      <c r="J41" s="16" t="str">
        <f t="shared" si="13"/>
        <v/>
      </c>
      <c r="K41" s="33"/>
      <c r="L41" s="16" t="str">
        <f t="shared" si="14"/>
        <v/>
      </c>
      <c r="M41" s="33"/>
      <c r="N41" s="16" t="str">
        <f t="shared" si="10"/>
        <v/>
      </c>
      <c r="O41" s="33"/>
      <c r="P41" s="16" t="str">
        <f t="shared" si="11"/>
        <v/>
      </c>
      <c r="Q41" s="33"/>
      <c r="R41" s="16" t="str">
        <f t="shared" si="12"/>
        <v/>
      </c>
      <c r="S41" s="33"/>
      <c r="T41" s="16" t="str">
        <f t="shared" si="9"/>
        <v/>
      </c>
      <c r="U41" s="54"/>
      <c r="V41" s="54"/>
      <c r="W41" s="16" t="str">
        <f t="shared" si="4"/>
        <v/>
      </c>
      <c r="X41" s="35" t="str">
        <f t="shared" si="5"/>
        <v/>
      </c>
      <c r="Y41" s="35">
        <f t="shared" si="6"/>
        <v>0</v>
      </c>
    </row>
    <row r="42" spans="1:25" s="4" customFormat="1" ht="11.25" x14ac:dyDescent="0.25">
      <c r="A42" s="54" t="str">
        <f t="shared" si="7"/>
        <v/>
      </c>
      <c r="B42" s="9" t="str">
        <f>IF('1ERPA'!F39="","",'1ERPA'!F39)</f>
        <v/>
      </c>
      <c r="C42" s="56"/>
      <c r="D42" s="56"/>
      <c r="E42" s="56"/>
      <c r="F42" s="56"/>
      <c r="G42" s="56"/>
      <c r="H42" s="56"/>
      <c r="I42" s="33"/>
      <c r="J42" s="16" t="str">
        <f t="shared" si="13"/>
        <v/>
      </c>
      <c r="K42" s="33"/>
      <c r="L42" s="16" t="str">
        <f t="shared" si="14"/>
        <v/>
      </c>
      <c r="M42" s="33"/>
      <c r="N42" s="16" t="str">
        <f t="shared" si="10"/>
        <v/>
      </c>
      <c r="O42" s="33"/>
      <c r="P42" s="16" t="str">
        <f t="shared" si="11"/>
        <v/>
      </c>
      <c r="Q42" s="33"/>
      <c r="R42" s="16" t="str">
        <f t="shared" si="12"/>
        <v/>
      </c>
      <c r="S42" s="33"/>
      <c r="T42" s="16" t="str">
        <f t="shared" si="9"/>
        <v/>
      </c>
      <c r="U42" s="54"/>
      <c r="V42" s="54"/>
      <c r="W42" s="16" t="str">
        <f t="shared" si="4"/>
        <v/>
      </c>
      <c r="X42" s="35" t="str">
        <f t="shared" si="5"/>
        <v/>
      </c>
      <c r="Y42" s="35">
        <f t="shared" si="6"/>
        <v>0</v>
      </c>
    </row>
    <row r="43" spans="1:25" s="4" customFormat="1" ht="11.25" x14ac:dyDescent="0.25">
      <c r="A43" s="54" t="str">
        <f t="shared" si="7"/>
        <v/>
      </c>
      <c r="B43" s="9" t="str">
        <f>IF('1ERPA'!F40="","",'1ERPA'!F40)</f>
        <v/>
      </c>
      <c r="C43" s="56"/>
      <c r="D43" s="56"/>
      <c r="E43" s="56"/>
      <c r="F43" s="56"/>
      <c r="G43" s="56"/>
      <c r="H43" s="56"/>
      <c r="I43" s="33"/>
      <c r="J43" s="16" t="str">
        <f t="shared" si="13"/>
        <v/>
      </c>
      <c r="K43" s="33"/>
      <c r="L43" s="16" t="str">
        <f t="shared" si="14"/>
        <v/>
      </c>
      <c r="M43" s="33"/>
      <c r="N43" s="16" t="str">
        <f t="shared" si="10"/>
        <v/>
      </c>
      <c r="O43" s="33"/>
      <c r="P43" s="16" t="str">
        <f t="shared" si="11"/>
        <v/>
      </c>
      <c r="Q43" s="33"/>
      <c r="R43" s="16" t="str">
        <f t="shared" si="12"/>
        <v/>
      </c>
      <c r="S43" s="33"/>
      <c r="T43" s="16" t="str">
        <f t="shared" si="9"/>
        <v/>
      </c>
      <c r="U43" s="54"/>
      <c r="V43" s="54"/>
      <c r="W43" s="16" t="str">
        <f t="shared" si="4"/>
        <v/>
      </c>
      <c r="X43" s="35" t="str">
        <f t="shared" si="5"/>
        <v/>
      </c>
      <c r="Y43" s="35">
        <f t="shared" si="6"/>
        <v>0</v>
      </c>
    </row>
    <row r="44" spans="1:25" s="4" customFormat="1" ht="11.25" x14ac:dyDescent="0.25">
      <c r="A44" s="54" t="str">
        <f t="shared" si="7"/>
        <v/>
      </c>
      <c r="B44" s="9" t="str">
        <f>IF('1ERPA'!F41="","",'1ERPA'!F41)</f>
        <v/>
      </c>
      <c r="C44" s="56"/>
      <c r="D44" s="56"/>
      <c r="E44" s="56"/>
      <c r="F44" s="56"/>
      <c r="G44" s="56"/>
      <c r="H44" s="56"/>
      <c r="I44" s="33"/>
      <c r="J44" s="16" t="str">
        <f t="shared" si="13"/>
        <v/>
      </c>
      <c r="K44" s="33"/>
      <c r="L44" s="16" t="str">
        <f t="shared" si="14"/>
        <v/>
      </c>
      <c r="M44" s="33"/>
      <c r="N44" s="16" t="str">
        <f t="shared" si="10"/>
        <v/>
      </c>
      <c r="O44" s="33"/>
      <c r="P44" s="16" t="str">
        <f t="shared" si="11"/>
        <v/>
      </c>
      <c r="Q44" s="33"/>
      <c r="R44" s="16" t="str">
        <f t="shared" si="12"/>
        <v/>
      </c>
      <c r="S44" s="33"/>
      <c r="T44" s="16" t="str">
        <f t="shared" si="9"/>
        <v/>
      </c>
      <c r="U44" s="54"/>
      <c r="V44" s="54"/>
      <c r="W44" s="16" t="str">
        <f t="shared" si="4"/>
        <v/>
      </c>
      <c r="X44" s="35" t="str">
        <f t="shared" si="5"/>
        <v/>
      </c>
      <c r="Y44" s="35">
        <f t="shared" si="6"/>
        <v>0</v>
      </c>
    </row>
    <row r="45" spans="1:25" s="4" customFormat="1" ht="11.25" x14ac:dyDescent="0.25">
      <c r="A45" s="54" t="str">
        <f t="shared" si="7"/>
        <v/>
      </c>
      <c r="B45" s="9" t="str">
        <f>IF('1ERPA'!F42="","",'1ERPA'!F42)</f>
        <v/>
      </c>
      <c r="C45" s="56"/>
      <c r="D45" s="56"/>
      <c r="E45" s="56"/>
      <c r="F45" s="56"/>
      <c r="G45" s="56"/>
      <c r="H45" s="56"/>
      <c r="I45" s="33"/>
      <c r="J45" s="16" t="str">
        <f t="shared" si="13"/>
        <v/>
      </c>
      <c r="K45" s="33"/>
      <c r="L45" s="16" t="str">
        <f t="shared" si="14"/>
        <v/>
      </c>
      <c r="M45" s="33"/>
      <c r="N45" s="16" t="str">
        <f t="shared" si="10"/>
        <v/>
      </c>
      <c r="O45" s="33"/>
      <c r="P45" s="16" t="str">
        <f t="shared" si="11"/>
        <v/>
      </c>
      <c r="Q45" s="33"/>
      <c r="R45" s="16" t="str">
        <f t="shared" si="12"/>
        <v/>
      </c>
      <c r="S45" s="33"/>
      <c r="T45" s="16" t="str">
        <f t="shared" si="9"/>
        <v/>
      </c>
      <c r="U45" s="54"/>
      <c r="V45" s="54"/>
      <c r="W45" s="16" t="str">
        <f t="shared" si="4"/>
        <v/>
      </c>
      <c r="X45" s="35" t="str">
        <f t="shared" si="5"/>
        <v/>
      </c>
      <c r="Y45" s="35">
        <f t="shared" si="6"/>
        <v>0</v>
      </c>
    </row>
    <row r="46" spans="1:25" s="4" customFormat="1" ht="11.25" x14ac:dyDescent="0.25">
      <c r="A46" s="54" t="str">
        <f t="shared" si="7"/>
        <v/>
      </c>
      <c r="B46" s="9" t="str">
        <f>IF('1ERPA'!F43="","",'1ERPA'!F43)</f>
        <v/>
      </c>
      <c r="C46" s="56"/>
      <c r="D46" s="56"/>
      <c r="E46" s="56"/>
      <c r="F46" s="56"/>
      <c r="G46" s="56"/>
      <c r="H46" s="56"/>
      <c r="I46" s="33"/>
      <c r="J46" s="16" t="str">
        <f t="shared" si="13"/>
        <v/>
      </c>
      <c r="K46" s="33"/>
      <c r="L46" s="16" t="str">
        <f t="shared" si="14"/>
        <v/>
      </c>
      <c r="M46" s="33"/>
      <c r="N46" s="16" t="str">
        <f t="shared" si="10"/>
        <v/>
      </c>
      <c r="O46" s="33"/>
      <c r="P46" s="16" t="str">
        <f t="shared" si="11"/>
        <v/>
      </c>
      <c r="Q46" s="33"/>
      <c r="R46" s="16" t="str">
        <f t="shared" si="12"/>
        <v/>
      </c>
      <c r="S46" s="33"/>
      <c r="T46" s="16" t="str">
        <f t="shared" si="9"/>
        <v/>
      </c>
      <c r="U46" s="54"/>
      <c r="V46" s="54"/>
      <c r="W46" s="16" t="str">
        <f t="shared" si="4"/>
        <v/>
      </c>
      <c r="X46" s="35" t="str">
        <f t="shared" si="5"/>
        <v/>
      </c>
      <c r="Y46" s="35">
        <f t="shared" si="6"/>
        <v>0</v>
      </c>
    </row>
    <row r="47" spans="1:25" s="4" customFormat="1" ht="11.25" x14ac:dyDescent="0.25">
      <c r="A47" s="54" t="str">
        <f t="shared" si="7"/>
        <v/>
      </c>
      <c r="B47" s="9" t="str">
        <f>IF('1ERPA'!F44="","",'1ERPA'!F44)</f>
        <v/>
      </c>
      <c r="C47" s="56"/>
      <c r="D47" s="56"/>
      <c r="E47" s="56"/>
      <c r="F47" s="56"/>
      <c r="G47" s="56"/>
      <c r="H47" s="56"/>
      <c r="I47" s="33"/>
      <c r="J47" s="16" t="str">
        <f t="shared" si="13"/>
        <v/>
      </c>
      <c r="K47" s="33"/>
      <c r="L47" s="16" t="str">
        <f t="shared" si="14"/>
        <v/>
      </c>
      <c r="M47" s="33"/>
      <c r="N47" s="16" t="str">
        <f t="shared" si="10"/>
        <v/>
      </c>
      <c r="O47" s="33"/>
      <c r="P47" s="16" t="str">
        <f t="shared" si="11"/>
        <v/>
      </c>
      <c r="Q47" s="33"/>
      <c r="R47" s="16" t="str">
        <f t="shared" si="12"/>
        <v/>
      </c>
      <c r="S47" s="33"/>
      <c r="T47" s="16" t="str">
        <f t="shared" si="9"/>
        <v/>
      </c>
      <c r="U47" s="54"/>
      <c r="V47" s="54"/>
      <c r="W47" s="16" t="str">
        <f t="shared" si="4"/>
        <v/>
      </c>
      <c r="X47" s="35" t="str">
        <f t="shared" si="5"/>
        <v/>
      </c>
      <c r="Y47" s="35">
        <f t="shared" si="6"/>
        <v>0</v>
      </c>
    </row>
    <row r="48" spans="1:25" s="4" customFormat="1" ht="11.25" x14ac:dyDescent="0.25">
      <c r="A48" s="54" t="str">
        <f t="shared" si="7"/>
        <v/>
      </c>
      <c r="B48" s="9" t="str">
        <f>IF('1ERPA'!F45="","",'1ERPA'!F45)</f>
        <v/>
      </c>
      <c r="C48" s="56"/>
      <c r="D48" s="56"/>
      <c r="E48" s="56"/>
      <c r="F48" s="56"/>
      <c r="G48" s="56"/>
      <c r="H48" s="56"/>
      <c r="I48" s="33"/>
      <c r="J48" s="16" t="str">
        <f t="shared" si="13"/>
        <v/>
      </c>
      <c r="K48" s="33"/>
      <c r="L48" s="16" t="str">
        <f t="shared" si="14"/>
        <v/>
      </c>
      <c r="M48" s="33"/>
      <c r="N48" s="16" t="str">
        <f t="shared" si="10"/>
        <v/>
      </c>
      <c r="O48" s="33"/>
      <c r="P48" s="16" t="str">
        <f t="shared" si="11"/>
        <v/>
      </c>
      <c r="Q48" s="33"/>
      <c r="R48" s="16" t="str">
        <f t="shared" si="12"/>
        <v/>
      </c>
      <c r="S48" s="33"/>
      <c r="T48" s="16" t="str">
        <f t="shared" si="9"/>
        <v/>
      </c>
      <c r="U48" s="54"/>
      <c r="V48" s="54"/>
      <c r="W48" s="16" t="str">
        <f t="shared" si="4"/>
        <v/>
      </c>
      <c r="X48" s="35" t="str">
        <f t="shared" si="5"/>
        <v/>
      </c>
      <c r="Y48" s="35">
        <f t="shared" si="6"/>
        <v>0</v>
      </c>
    </row>
    <row r="49" spans="1:25" s="4" customFormat="1" ht="11.25" x14ac:dyDescent="0.25">
      <c r="A49" s="54" t="str">
        <f t="shared" si="7"/>
        <v/>
      </c>
      <c r="B49" s="9" t="str">
        <f>IF('1ERPA'!F46="","",'1ERPA'!F46)</f>
        <v/>
      </c>
      <c r="C49" s="56"/>
      <c r="D49" s="56"/>
      <c r="E49" s="56"/>
      <c r="F49" s="56"/>
      <c r="G49" s="56"/>
      <c r="H49" s="56"/>
      <c r="I49" s="33"/>
      <c r="J49" s="16" t="str">
        <f t="shared" si="13"/>
        <v/>
      </c>
      <c r="K49" s="33"/>
      <c r="L49" s="16" t="str">
        <f t="shared" si="14"/>
        <v/>
      </c>
      <c r="M49" s="33"/>
      <c r="N49" s="16" t="str">
        <f t="shared" si="10"/>
        <v/>
      </c>
      <c r="O49" s="33"/>
      <c r="P49" s="16" t="str">
        <f t="shared" si="11"/>
        <v/>
      </c>
      <c r="Q49" s="33"/>
      <c r="R49" s="16" t="str">
        <f t="shared" si="12"/>
        <v/>
      </c>
      <c r="S49" s="33"/>
      <c r="T49" s="16" t="str">
        <f t="shared" si="9"/>
        <v/>
      </c>
      <c r="U49" s="54"/>
      <c r="V49" s="54"/>
      <c r="W49" s="16" t="str">
        <f t="shared" si="4"/>
        <v/>
      </c>
      <c r="X49" s="35" t="str">
        <f t="shared" si="5"/>
        <v/>
      </c>
      <c r="Y49" s="35">
        <f t="shared" si="6"/>
        <v>0</v>
      </c>
    </row>
    <row r="50" spans="1:25" s="4" customFormat="1" ht="11.25" x14ac:dyDescent="0.25">
      <c r="A50" s="54" t="str">
        <f t="shared" si="7"/>
        <v/>
      </c>
      <c r="B50" s="9" t="str">
        <f>IF('1ERPA'!F47="","",'1ERPA'!F47)</f>
        <v/>
      </c>
      <c r="C50" s="56"/>
      <c r="D50" s="56"/>
      <c r="E50" s="56"/>
      <c r="F50" s="56"/>
      <c r="G50" s="56"/>
      <c r="H50" s="56"/>
      <c r="I50" s="33"/>
      <c r="J50" s="16" t="str">
        <f t="shared" si="13"/>
        <v/>
      </c>
      <c r="K50" s="33"/>
      <c r="L50" s="16" t="str">
        <f t="shared" si="14"/>
        <v/>
      </c>
      <c r="M50" s="33"/>
      <c r="N50" s="16" t="str">
        <f t="shared" si="10"/>
        <v/>
      </c>
      <c r="O50" s="33"/>
      <c r="P50" s="16" t="str">
        <f t="shared" si="11"/>
        <v/>
      </c>
      <c r="Q50" s="33"/>
      <c r="R50" s="16" t="str">
        <f t="shared" si="12"/>
        <v/>
      </c>
      <c r="S50" s="33"/>
      <c r="T50" s="16" t="str">
        <f t="shared" si="9"/>
        <v/>
      </c>
      <c r="U50" s="54"/>
      <c r="V50" s="54"/>
      <c r="W50" s="16" t="str">
        <f t="shared" si="4"/>
        <v/>
      </c>
      <c r="X50" s="35" t="str">
        <f t="shared" si="5"/>
        <v/>
      </c>
      <c r="Y50" s="35">
        <f t="shared" si="6"/>
        <v>0</v>
      </c>
    </row>
  </sheetData>
  <sheetProtection algorithmName="SHA-512" hashValue="JRvg/oD9xVlrIspdAhciJeXt0EG9qdrkc3ZOdlhrGdDPN2XXrZr650LREJ2+0uDbUv09Rs61u3YAHOk++kWmtA==" saltValue="Xcw5Lk8iXNFu6arJN/Lj/g==" spinCount="100000" sheet="1"/>
  <mergeCells count="27">
    <mergeCell ref="P12:U12"/>
    <mergeCell ref="P11:U11"/>
    <mergeCell ref="E1:W3"/>
    <mergeCell ref="I14:R15"/>
    <mergeCell ref="S14:T15"/>
    <mergeCell ref="D15:F15"/>
    <mergeCell ref="W14:W19"/>
    <mergeCell ref="M16:N17"/>
    <mergeCell ref="O16:P17"/>
    <mergeCell ref="Q16:R17"/>
    <mergeCell ref="U4:V4"/>
    <mergeCell ref="V5:W5"/>
    <mergeCell ref="A14:A19"/>
    <mergeCell ref="B14:B19"/>
    <mergeCell ref="C14:H14"/>
    <mergeCell ref="U14:V15"/>
    <mergeCell ref="S16:T17"/>
    <mergeCell ref="I16:J17"/>
    <mergeCell ref="K16:L17"/>
    <mergeCell ref="C16:C18"/>
    <mergeCell ref="D16:D18"/>
    <mergeCell ref="E16:E18"/>
    <mergeCell ref="F16:F18"/>
    <mergeCell ref="G16:G18"/>
    <mergeCell ref="H16:H18"/>
    <mergeCell ref="U16:U19"/>
    <mergeCell ref="V16:V19"/>
  </mergeCells>
  <dataValidations count="1">
    <dataValidation type="list" allowBlank="1" showErrorMessage="1" errorTitle="Nivel de Dominio" error="Eliga un nivel de la lista" sqref="C20:H50">
      <formula1>"Sin Nivel, Pre-Formal, Receptivo, Resolutivo, Autónomo, Estratégico"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O51"/>
  <sheetViews>
    <sheetView topLeftCell="B1" workbookViewId="0">
      <selection activeCell="B1" sqref="B1"/>
    </sheetView>
  </sheetViews>
  <sheetFormatPr baseColWidth="10" defaultRowHeight="11.25" x14ac:dyDescent="0.25"/>
  <cols>
    <col min="1" max="1" width="1.85546875" style="47" hidden="1" customWidth="1"/>
    <col min="2" max="41" width="3.5703125" style="47" customWidth="1"/>
    <col min="42" max="16384" width="11.42578125" style="47"/>
  </cols>
  <sheetData>
    <row r="1" spans="2:41" ht="15" customHeight="1" x14ac:dyDescent="0.25">
      <c r="AA1" s="4"/>
      <c r="AB1" s="4"/>
      <c r="AC1" s="4"/>
      <c r="AD1" s="78" t="str">
        <f>IF('1ERPA'!M5="","",'1ERPA'!M5)</f>
        <v>B</v>
      </c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2:41" x14ac:dyDescent="0.25">
      <c r="AA2" s="4"/>
      <c r="AB2" s="4"/>
      <c r="AC2" s="4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2:41" x14ac:dyDescent="0.25">
      <c r="AB3" s="4"/>
      <c r="AC3" s="4"/>
      <c r="AD3" s="4"/>
      <c r="AE3" s="4"/>
      <c r="AF3" s="78">
        <f>IF(MAX('1ERPA'!A17:A47)=0,"",MAX('1ERPA'!A17:A47))</f>
        <v>4</v>
      </c>
      <c r="AG3" s="78"/>
      <c r="AH3" s="78"/>
      <c r="AI3" s="78"/>
      <c r="AJ3" s="78"/>
      <c r="AK3" s="78"/>
      <c r="AL3" s="78"/>
      <c r="AM3" s="78"/>
      <c r="AN3" s="78"/>
      <c r="AO3" s="78"/>
    </row>
    <row r="4" spans="2:41" x14ac:dyDescent="0.25"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4"/>
      <c r="R4" s="4"/>
      <c r="S4" s="4"/>
    </row>
    <row r="5" spans="2:41" x14ac:dyDescent="0.25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4"/>
      <c r="R5" s="4"/>
      <c r="S5" s="4"/>
    </row>
    <row r="6" spans="2:41" x14ac:dyDescent="0.25"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4"/>
      <c r="R6" s="4"/>
      <c r="S6" s="4"/>
      <c r="T6" s="4"/>
      <c r="U6" s="4"/>
      <c r="V6" s="4"/>
      <c r="W6" s="4"/>
      <c r="X6" s="4"/>
      <c r="Y6" s="4"/>
      <c r="AA6" s="78" t="s">
        <v>32</v>
      </c>
      <c r="AB6" s="78"/>
      <c r="AD6" s="78" t="str">
        <f>'1ERPA'!K7</f>
        <v>PRIMERO</v>
      </c>
      <c r="AE6" s="78"/>
      <c r="AF6" s="78"/>
      <c r="AG6" s="47" t="str">
        <f>IF('1ERPA'!Q7="","",'1ERPA'!Q7)</f>
        <v>B</v>
      </c>
      <c r="AI6" s="121" t="str">
        <f>IF('1ERPA'!AD5="","",'1ERPA'!AD5)</f>
        <v>B</v>
      </c>
      <c r="AJ6" s="121"/>
      <c r="AK6" s="121"/>
      <c r="AL6" s="121"/>
      <c r="AM6" s="121"/>
      <c r="AN6" s="121"/>
    </row>
    <row r="7" spans="2:41" x14ac:dyDescent="0.25"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4"/>
      <c r="R7" s="4"/>
      <c r="S7" s="4"/>
    </row>
    <row r="9" spans="2:41" x14ac:dyDescent="0.25">
      <c r="B9" s="17"/>
      <c r="C9" s="57"/>
      <c r="D9" s="57"/>
      <c r="E9" s="57"/>
      <c r="F9" s="57"/>
      <c r="G9" s="57"/>
      <c r="H9" s="57"/>
      <c r="I9" s="57"/>
      <c r="J9" s="57"/>
      <c r="K9" s="1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17"/>
      <c r="Y9" s="57"/>
      <c r="Z9" s="57"/>
      <c r="AA9" s="57"/>
      <c r="AB9" s="57"/>
      <c r="AC9" s="57"/>
      <c r="AD9" s="57"/>
      <c r="AE9" s="57"/>
      <c r="AF9" s="57"/>
      <c r="AG9" s="17"/>
      <c r="AH9" s="57"/>
      <c r="AI9" s="57"/>
      <c r="AJ9" s="57"/>
      <c r="AK9" s="57"/>
      <c r="AL9" s="57"/>
      <c r="AM9" s="57"/>
      <c r="AN9" s="57"/>
      <c r="AO9" s="18"/>
    </row>
    <row r="10" spans="2:41" ht="15" customHeight="1" x14ac:dyDescent="0.25">
      <c r="B10" s="10"/>
      <c r="C10" s="122" t="s">
        <v>33</v>
      </c>
      <c r="D10" s="122"/>
      <c r="E10" s="122"/>
      <c r="F10" s="122"/>
      <c r="G10" s="122"/>
      <c r="H10" s="122"/>
      <c r="I10" s="122"/>
      <c r="J10" s="60"/>
      <c r="K10" s="10"/>
      <c r="L10" s="122" t="s">
        <v>34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60"/>
      <c r="X10" s="10"/>
      <c r="Y10" s="122" t="s">
        <v>35</v>
      </c>
      <c r="Z10" s="122"/>
      <c r="AA10" s="122"/>
      <c r="AB10" s="122"/>
      <c r="AC10" s="122"/>
      <c r="AD10" s="122"/>
      <c r="AE10" s="122"/>
      <c r="AF10" s="60"/>
      <c r="AG10" s="10"/>
      <c r="AH10" s="122" t="s">
        <v>36</v>
      </c>
      <c r="AI10" s="122"/>
      <c r="AJ10" s="122"/>
      <c r="AK10" s="122"/>
      <c r="AL10" s="122"/>
      <c r="AM10" s="122"/>
      <c r="AN10" s="122"/>
      <c r="AO10" s="19"/>
    </row>
    <row r="11" spans="2:41" x14ac:dyDescent="0.25">
      <c r="B11" s="10"/>
      <c r="C11" s="122"/>
      <c r="D11" s="122"/>
      <c r="E11" s="122"/>
      <c r="F11" s="122"/>
      <c r="G11" s="122"/>
      <c r="H11" s="122"/>
      <c r="I11" s="122"/>
      <c r="J11" s="60"/>
      <c r="K11" s="10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60"/>
      <c r="X11" s="10"/>
      <c r="Y11" s="122"/>
      <c r="Z11" s="122"/>
      <c r="AA11" s="122"/>
      <c r="AB11" s="122"/>
      <c r="AC11" s="122"/>
      <c r="AD11" s="122"/>
      <c r="AE11" s="122"/>
      <c r="AF11" s="60"/>
      <c r="AG11" s="10"/>
      <c r="AH11" s="122"/>
      <c r="AI11" s="122"/>
      <c r="AJ11" s="122"/>
      <c r="AK11" s="122"/>
      <c r="AL11" s="122"/>
      <c r="AM11" s="122"/>
      <c r="AN11" s="122"/>
      <c r="AO11" s="19"/>
    </row>
    <row r="12" spans="2:41" x14ac:dyDescent="0.25">
      <c r="B12" s="10"/>
      <c r="C12" s="122"/>
      <c r="D12" s="122"/>
      <c r="E12" s="122"/>
      <c r="F12" s="122"/>
      <c r="G12" s="122"/>
      <c r="H12" s="122"/>
      <c r="I12" s="122"/>
      <c r="J12" s="60"/>
      <c r="K12" s="10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60"/>
      <c r="X12" s="10"/>
      <c r="Y12" s="122"/>
      <c r="Z12" s="122"/>
      <c r="AA12" s="122"/>
      <c r="AB12" s="122"/>
      <c r="AC12" s="122"/>
      <c r="AD12" s="122"/>
      <c r="AE12" s="122"/>
      <c r="AF12" s="60"/>
      <c r="AG12" s="10"/>
      <c r="AH12" s="122"/>
      <c r="AI12" s="122"/>
      <c r="AJ12" s="122"/>
      <c r="AK12" s="122"/>
      <c r="AL12" s="122"/>
      <c r="AM12" s="122"/>
      <c r="AN12" s="122"/>
      <c r="AO12" s="19"/>
    </row>
    <row r="13" spans="2:41" x14ac:dyDescent="0.25">
      <c r="B13" s="10"/>
      <c r="D13" s="60"/>
      <c r="E13" s="60"/>
      <c r="F13" s="60"/>
      <c r="G13" s="60"/>
      <c r="H13" s="60"/>
      <c r="I13" s="60"/>
      <c r="J13" s="60"/>
      <c r="K13" s="1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10"/>
      <c r="Y13" s="60"/>
      <c r="Z13" s="60"/>
      <c r="AA13" s="60"/>
      <c r="AB13" s="60"/>
      <c r="AC13" s="60"/>
      <c r="AD13" s="60"/>
      <c r="AE13" s="60"/>
      <c r="AF13" s="60"/>
      <c r="AG13" s="10"/>
      <c r="AH13" s="60"/>
      <c r="AI13" s="60"/>
      <c r="AJ13" s="60"/>
      <c r="AK13" s="60"/>
      <c r="AL13" s="60"/>
      <c r="AM13" s="60"/>
      <c r="AO13" s="19"/>
    </row>
    <row r="14" spans="2:41" x14ac:dyDescent="0.25">
      <c r="B14" s="10"/>
      <c r="D14" s="49" t="s">
        <v>37</v>
      </c>
      <c r="E14" s="49" t="s">
        <v>38</v>
      </c>
      <c r="F14" s="49" t="s">
        <v>39</v>
      </c>
      <c r="G14" s="49" t="s">
        <v>40</v>
      </c>
      <c r="H14" s="49" t="s">
        <v>31</v>
      </c>
      <c r="I14" s="60"/>
      <c r="J14" s="60"/>
      <c r="K14" s="10"/>
      <c r="L14" s="60"/>
      <c r="M14" s="60"/>
      <c r="N14" s="49">
        <f>AF3</f>
        <v>4</v>
      </c>
      <c r="O14" s="49" t="s">
        <v>38</v>
      </c>
      <c r="P14" s="20">
        <f>'1ERPA'!AK15</f>
        <v>12</v>
      </c>
      <c r="Q14" s="49" t="s">
        <v>40</v>
      </c>
      <c r="R14" s="49">
        <f>'1ERPA'!AL15</f>
        <v>0</v>
      </c>
      <c r="S14" s="122" t="s">
        <v>41</v>
      </c>
      <c r="T14" s="123">
        <f>IF(N15=0,0,((N14*P14)-R14)/N15)</f>
        <v>4</v>
      </c>
      <c r="U14" s="59"/>
      <c r="V14" s="60"/>
      <c r="W14" s="60"/>
      <c r="X14" s="10"/>
      <c r="Y14" s="60"/>
      <c r="Z14" s="60"/>
      <c r="AA14" s="49" t="s">
        <v>42</v>
      </c>
      <c r="AB14" s="49" t="s">
        <v>38</v>
      </c>
      <c r="AC14" s="49">
        <v>100</v>
      </c>
      <c r="AD14" s="60"/>
      <c r="AE14" s="60"/>
      <c r="AF14" s="60"/>
      <c r="AG14" s="10"/>
      <c r="AH14" s="60"/>
      <c r="AI14" s="49">
        <f>COUNTIF('1ERPA'!AO17:AO47,"&gt;=6")</f>
        <v>2</v>
      </c>
      <c r="AJ14" s="49" t="s">
        <v>38</v>
      </c>
      <c r="AK14" s="49">
        <v>100</v>
      </c>
      <c r="AL14" s="122" t="s">
        <v>41</v>
      </c>
      <c r="AM14" s="123">
        <f>IF(AI15="",0,(AI14*AK14)/AI15)</f>
        <v>50</v>
      </c>
      <c r="AO14" s="21"/>
    </row>
    <row r="15" spans="2:41" x14ac:dyDescent="0.25">
      <c r="B15" s="10"/>
      <c r="D15" s="122" t="s">
        <v>39</v>
      </c>
      <c r="E15" s="122"/>
      <c r="F15" s="122"/>
      <c r="G15" s="122"/>
      <c r="H15" s="122"/>
      <c r="I15" s="60"/>
      <c r="J15" s="60"/>
      <c r="K15" s="10"/>
      <c r="L15" s="60"/>
      <c r="M15" s="60"/>
      <c r="N15" s="123">
        <f>'1ERPA'!AK15:AK16</f>
        <v>12</v>
      </c>
      <c r="O15" s="122"/>
      <c r="P15" s="122"/>
      <c r="Q15" s="122"/>
      <c r="R15" s="122"/>
      <c r="S15" s="122"/>
      <c r="T15" s="123"/>
      <c r="U15" s="59"/>
      <c r="V15" s="60"/>
      <c r="W15" s="60"/>
      <c r="X15" s="10"/>
      <c r="Y15" s="60"/>
      <c r="Z15" s="60"/>
      <c r="AA15" s="122" t="s">
        <v>37</v>
      </c>
      <c r="AB15" s="122"/>
      <c r="AC15" s="122"/>
      <c r="AD15" s="60"/>
      <c r="AE15" s="60"/>
      <c r="AF15" s="60"/>
      <c r="AG15" s="10"/>
      <c r="AH15" s="60"/>
      <c r="AI15" s="122">
        <f>AF3</f>
        <v>4</v>
      </c>
      <c r="AJ15" s="122"/>
      <c r="AK15" s="122"/>
      <c r="AL15" s="122"/>
      <c r="AM15" s="123"/>
      <c r="AO15" s="21"/>
    </row>
    <row r="16" spans="2:41" x14ac:dyDescent="0.25">
      <c r="B16" s="10"/>
      <c r="C16" s="60"/>
      <c r="D16" s="60"/>
      <c r="E16" s="60"/>
      <c r="F16" s="60"/>
      <c r="G16" s="60"/>
      <c r="H16" s="60"/>
      <c r="I16" s="60"/>
      <c r="J16" s="60"/>
      <c r="K16" s="10"/>
      <c r="L16" s="60"/>
      <c r="M16" s="60"/>
      <c r="N16" s="59"/>
      <c r="O16" s="60"/>
      <c r="P16" s="60"/>
      <c r="Q16" s="60"/>
      <c r="R16" s="60"/>
      <c r="S16" s="60"/>
      <c r="T16" s="59"/>
      <c r="U16" s="59"/>
      <c r="V16" s="60"/>
      <c r="W16" s="60"/>
      <c r="X16" s="10"/>
      <c r="Y16" s="60"/>
      <c r="Z16" s="60"/>
      <c r="AA16" s="60"/>
      <c r="AB16" s="60"/>
      <c r="AC16" s="60"/>
      <c r="AD16" s="60"/>
      <c r="AE16" s="60"/>
      <c r="AF16" s="60"/>
      <c r="AG16" s="10"/>
      <c r="AH16" s="60"/>
      <c r="AI16" s="60"/>
      <c r="AJ16" s="60"/>
      <c r="AK16" s="60"/>
      <c r="AL16" s="60"/>
      <c r="AM16" s="60"/>
      <c r="AN16" s="59"/>
      <c r="AO16" s="21"/>
    </row>
    <row r="17" spans="2:41" x14ac:dyDescent="0.25">
      <c r="B17" s="17"/>
      <c r="C17" s="57"/>
      <c r="D17" s="57"/>
      <c r="E17" s="57"/>
      <c r="F17" s="57"/>
      <c r="G17" s="57"/>
      <c r="H17" s="57"/>
      <c r="I17" s="57"/>
      <c r="J17" s="18"/>
      <c r="K17" s="1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18"/>
      <c r="X17" s="17"/>
      <c r="Y17" s="57"/>
      <c r="Z17" s="57"/>
      <c r="AA17" s="57"/>
      <c r="AB17" s="57"/>
      <c r="AC17" s="57"/>
      <c r="AD17" s="57"/>
      <c r="AE17" s="57"/>
      <c r="AF17" s="18"/>
      <c r="AG17" s="17"/>
      <c r="AH17" s="57"/>
      <c r="AI17" s="57"/>
      <c r="AJ17" s="57"/>
      <c r="AK17" s="57"/>
      <c r="AL17" s="57"/>
      <c r="AM17" s="57"/>
      <c r="AN17" s="57"/>
      <c r="AO17" s="18"/>
    </row>
    <row r="18" spans="2:41" ht="15" customHeight="1" x14ac:dyDescent="0.25">
      <c r="B18" s="10"/>
      <c r="C18" s="122" t="s">
        <v>43</v>
      </c>
      <c r="D18" s="122"/>
      <c r="E18" s="122"/>
      <c r="F18" s="122"/>
      <c r="G18" s="122"/>
      <c r="H18" s="122"/>
      <c r="I18" s="122"/>
      <c r="J18" s="19"/>
      <c r="K18" s="10"/>
      <c r="L18" s="122" t="s">
        <v>34</v>
      </c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9"/>
      <c r="X18" s="10"/>
      <c r="Y18" s="124" t="s">
        <v>44</v>
      </c>
      <c r="Z18" s="124"/>
      <c r="AA18" s="124"/>
      <c r="AB18" s="124"/>
      <c r="AC18" s="124"/>
      <c r="AD18" s="124"/>
      <c r="AE18" s="124"/>
      <c r="AF18" s="19"/>
      <c r="AG18" s="10"/>
      <c r="AH18" s="122" t="s">
        <v>36</v>
      </c>
      <c r="AI18" s="122"/>
      <c r="AJ18" s="122"/>
      <c r="AK18" s="122"/>
      <c r="AL18" s="122"/>
      <c r="AM18" s="122"/>
      <c r="AN18" s="122"/>
      <c r="AO18" s="19"/>
    </row>
    <row r="19" spans="2:41" x14ac:dyDescent="0.25">
      <c r="B19" s="10"/>
      <c r="C19" s="122"/>
      <c r="D19" s="122"/>
      <c r="E19" s="122"/>
      <c r="F19" s="122"/>
      <c r="G19" s="122"/>
      <c r="H19" s="122"/>
      <c r="I19" s="122"/>
      <c r="J19" s="19"/>
      <c r="K19" s="10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9"/>
      <c r="X19" s="10"/>
      <c r="Y19" s="124"/>
      <c r="Z19" s="124"/>
      <c r="AA19" s="124"/>
      <c r="AB19" s="124"/>
      <c r="AC19" s="124"/>
      <c r="AD19" s="124"/>
      <c r="AE19" s="124"/>
      <c r="AF19" s="19"/>
      <c r="AG19" s="10"/>
      <c r="AH19" s="122"/>
      <c r="AI19" s="122"/>
      <c r="AJ19" s="122"/>
      <c r="AK19" s="122"/>
      <c r="AL19" s="122"/>
      <c r="AM19" s="122"/>
      <c r="AN19" s="122"/>
      <c r="AO19" s="19"/>
    </row>
    <row r="20" spans="2:41" x14ac:dyDescent="0.25">
      <c r="B20" s="10"/>
      <c r="C20" s="122"/>
      <c r="D20" s="122"/>
      <c r="E20" s="122"/>
      <c r="F20" s="122"/>
      <c r="G20" s="122"/>
      <c r="H20" s="122"/>
      <c r="I20" s="122"/>
      <c r="J20" s="19"/>
      <c r="K20" s="10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22"/>
      <c r="X20" s="23"/>
      <c r="Y20" s="124"/>
      <c r="Z20" s="124"/>
      <c r="AA20" s="124"/>
      <c r="AB20" s="124"/>
      <c r="AC20" s="124"/>
      <c r="AD20" s="124"/>
      <c r="AE20" s="124"/>
      <c r="AF20" s="22"/>
      <c r="AG20" s="23"/>
      <c r="AH20" s="122"/>
      <c r="AI20" s="122"/>
      <c r="AJ20" s="122"/>
      <c r="AK20" s="122"/>
      <c r="AL20" s="122"/>
      <c r="AM20" s="122"/>
      <c r="AN20" s="122"/>
      <c r="AO20" s="19"/>
    </row>
    <row r="21" spans="2:41" x14ac:dyDescent="0.25">
      <c r="B21" s="10"/>
      <c r="C21" s="60"/>
      <c r="D21" s="60"/>
      <c r="E21" s="60"/>
      <c r="F21" s="60"/>
      <c r="G21" s="60"/>
      <c r="H21" s="60"/>
      <c r="I21" s="60"/>
      <c r="J21" s="19"/>
      <c r="K21" s="1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9"/>
      <c r="X21" s="10"/>
      <c r="Y21" s="60"/>
      <c r="Z21" s="60"/>
      <c r="AA21" s="60"/>
      <c r="AB21" s="60"/>
      <c r="AC21" s="60"/>
      <c r="AD21" s="60"/>
      <c r="AE21" s="60"/>
      <c r="AF21" s="19"/>
      <c r="AG21" s="10"/>
      <c r="AH21" s="60"/>
      <c r="AI21" s="60"/>
      <c r="AJ21" s="60"/>
      <c r="AK21" s="60"/>
      <c r="AL21" s="60"/>
      <c r="AM21" s="60"/>
      <c r="AN21" s="60"/>
      <c r="AO21" s="19"/>
    </row>
    <row r="22" spans="2:41" x14ac:dyDescent="0.25">
      <c r="B22" s="10"/>
      <c r="C22" s="60"/>
      <c r="D22" s="60"/>
      <c r="E22" s="82" t="s">
        <v>45</v>
      </c>
      <c r="F22" s="82"/>
      <c r="G22" s="82"/>
      <c r="H22" s="60"/>
      <c r="I22" s="60"/>
      <c r="J22" s="19"/>
      <c r="K22" s="10"/>
      <c r="L22" s="60"/>
      <c r="M22" s="60"/>
      <c r="N22" s="60"/>
      <c r="O22" s="60"/>
      <c r="P22" s="20">
        <f>IF(P23=0,0,SUM('1ERPA'!AN17:AN47)/10)</f>
        <v>22.5</v>
      </c>
      <c r="Q22" s="123" t="s">
        <v>41</v>
      </c>
      <c r="R22" s="123">
        <f>IF(P23="",0,P22/P23)</f>
        <v>5.625</v>
      </c>
      <c r="S22" s="60"/>
      <c r="T22" s="60"/>
      <c r="U22" s="60"/>
      <c r="V22" s="60"/>
      <c r="W22" s="19"/>
      <c r="X22" s="10"/>
      <c r="Y22" s="60"/>
      <c r="Z22" s="60"/>
      <c r="AA22" s="49" t="s">
        <v>46</v>
      </c>
      <c r="AB22" s="49" t="s">
        <v>38</v>
      </c>
      <c r="AC22" s="49">
        <v>100</v>
      </c>
      <c r="AD22" s="60"/>
      <c r="AE22" s="60"/>
      <c r="AF22" s="19"/>
      <c r="AG22" s="10"/>
      <c r="AH22" s="60"/>
      <c r="AI22" s="73">
        <v>20</v>
      </c>
      <c r="AJ22" s="49" t="s">
        <v>38</v>
      </c>
      <c r="AK22" s="49">
        <f>AC22</f>
        <v>100</v>
      </c>
      <c r="AL22" s="122" t="s">
        <v>41</v>
      </c>
      <c r="AM22" s="122">
        <f>IF(AI23="",0,(AI22*AK22)/AI23)</f>
        <v>57.142857142857146</v>
      </c>
      <c r="AN22" s="60"/>
      <c r="AO22" s="19"/>
    </row>
    <row r="23" spans="2:41" x14ac:dyDescent="0.25">
      <c r="B23" s="10"/>
      <c r="C23" s="60"/>
      <c r="D23" s="60"/>
      <c r="E23" s="122" t="s">
        <v>37</v>
      </c>
      <c r="F23" s="122"/>
      <c r="G23" s="122"/>
      <c r="H23" s="60"/>
      <c r="I23" s="60"/>
      <c r="J23" s="19"/>
      <c r="K23" s="10"/>
      <c r="L23" s="60"/>
      <c r="M23" s="60"/>
      <c r="N23" s="60"/>
      <c r="O23" s="60"/>
      <c r="P23" s="60">
        <f>AF3</f>
        <v>4</v>
      </c>
      <c r="Q23" s="123"/>
      <c r="R23" s="123"/>
      <c r="S23" s="60"/>
      <c r="T23" s="60"/>
      <c r="U23" s="60"/>
      <c r="V23" s="60"/>
      <c r="W23" s="19"/>
      <c r="X23" s="10"/>
      <c r="Y23" s="60"/>
      <c r="Z23" s="60"/>
      <c r="AA23" s="122" t="s">
        <v>47</v>
      </c>
      <c r="AB23" s="122"/>
      <c r="AC23" s="122"/>
      <c r="AD23" s="60"/>
      <c r="AE23" s="60"/>
      <c r="AF23" s="19"/>
      <c r="AG23" s="10"/>
      <c r="AH23" s="60"/>
      <c r="AI23" s="125">
        <v>35</v>
      </c>
      <c r="AJ23" s="125"/>
      <c r="AK23" s="125"/>
      <c r="AL23" s="122"/>
      <c r="AM23" s="122"/>
      <c r="AN23" s="60"/>
      <c r="AO23" s="19"/>
    </row>
    <row r="24" spans="2:41" x14ac:dyDescent="0.25">
      <c r="B24" s="24"/>
      <c r="C24" s="49"/>
      <c r="D24" s="49"/>
      <c r="E24" s="49"/>
      <c r="F24" s="49"/>
      <c r="G24" s="49"/>
      <c r="H24" s="49"/>
      <c r="I24" s="49"/>
      <c r="J24" s="25"/>
      <c r="K24" s="2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25"/>
      <c r="X24" s="24"/>
      <c r="Y24" s="49"/>
      <c r="Z24" s="49"/>
      <c r="AA24" s="49"/>
      <c r="AB24" s="49"/>
      <c r="AC24" s="49"/>
      <c r="AD24" s="49"/>
      <c r="AE24" s="49"/>
      <c r="AF24" s="25"/>
      <c r="AG24" s="24"/>
      <c r="AH24" s="49"/>
      <c r="AI24" s="49"/>
      <c r="AJ24" s="49"/>
      <c r="AK24" s="49"/>
      <c r="AL24" s="49"/>
      <c r="AM24" s="49"/>
      <c r="AN24" s="49"/>
      <c r="AO24" s="25"/>
    </row>
    <row r="26" spans="2:41" x14ac:dyDescent="0.25">
      <c r="C26" s="5" t="s">
        <v>48</v>
      </c>
      <c r="K26" s="47" t="s">
        <v>49</v>
      </c>
      <c r="L26" s="4" t="s">
        <v>50</v>
      </c>
      <c r="M26" s="4"/>
      <c r="N26" s="4"/>
      <c r="S26" s="4"/>
      <c r="T26" s="4"/>
    </row>
    <row r="27" spans="2:41" x14ac:dyDescent="0.25">
      <c r="C27" s="47" t="s">
        <v>51</v>
      </c>
      <c r="D27" s="4" t="s">
        <v>52</v>
      </c>
      <c r="E27" s="4"/>
      <c r="F27" s="4"/>
      <c r="G27" s="4"/>
      <c r="H27" s="4"/>
      <c r="K27" s="47" t="s">
        <v>53</v>
      </c>
      <c r="L27" s="4" t="s">
        <v>54</v>
      </c>
      <c r="M27" s="4"/>
      <c r="N27" s="4"/>
      <c r="AE27" s="78" t="s">
        <v>55</v>
      </c>
      <c r="AF27" s="78"/>
      <c r="AG27" s="93">
        <v>26</v>
      </c>
      <c r="AH27" s="78" t="s">
        <v>56</v>
      </c>
      <c r="AI27" s="93" t="s">
        <v>102</v>
      </c>
      <c r="AJ27" s="93"/>
      <c r="AK27" s="93"/>
      <c r="AL27" s="78" t="s">
        <v>56</v>
      </c>
      <c r="AM27" s="93">
        <v>2018</v>
      </c>
      <c r="AN27" s="93"/>
    </row>
    <row r="28" spans="2:41" x14ac:dyDescent="0.25">
      <c r="C28" s="47" t="s">
        <v>22</v>
      </c>
      <c r="D28" s="4" t="s">
        <v>57</v>
      </c>
      <c r="E28" s="4"/>
      <c r="F28" s="4"/>
      <c r="G28" s="4"/>
      <c r="H28" s="4"/>
      <c r="K28" s="47" t="s">
        <v>58</v>
      </c>
      <c r="L28" s="4" t="s">
        <v>59</v>
      </c>
      <c r="M28" s="4"/>
      <c r="N28" s="4"/>
      <c r="S28" s="82" t="str">
        <f>IF('1ERPA'!X10="","",'1ERPA'!X10)</f>
        <v>B</v>
      </c>
      <c r="T28" s="82"/>
      <c r="U28" s="82"/>
      <c r="V28" s="82"/>
      <c r="W28" s="82"/>
      <c r="X28" s="82"/>
      <c r="Y28" s="82"/>
      <c r="Z28" s="82"/>
      <c r="AA28" s="82"/>
      <c r="AB28" s="82"/>
      <c r="AC28" s="82"/>
      <c r="AE28" s="78"/>
      <c r="AF28" s="78"/>
      <c r="AG28" s="93"/>
      <c r="AH28" s="78"/>
      <c r="AI28" s="93"/>
      <c r="AJ28" s="93"/>
      <c r="AK28" s="93"/>
      <c r="AL28" s="78"/>
      <c r="AM28" s="93"/>
      <c r="AN28" s="93"/>
    </row>
    <row r="29" spans="2:41" x14ac:dyDescent="0.25">
      <c r="C29" s="47" t="s">
        <v>60</v>
      </c>
      <c r="D29" s="4" t="s">
        <v>61</v>
      </c>
      <c r="E29" s="4"/>
      <c r="F29" s="4"/>
      <c r="G29" s="4"/>
      <c r="H29" s="4"/>
      <c r="K29" s="47" t="s">
        <v>62</v>
      </c>
      <c r="L29" s="4" t="s">
        <v>63</v>
      </c>
      <c r="M29" s="4"/>
      <c r="N29" s="4"/>
      <c r="S29" s="110" t="s">
        <v>26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E29" s="34" t="s">
        <v>92</v>
      </c>
    </row>
    <row r="31" spans="2:41" x14ac:dyDescent="0.25">
      <c r="B31" s="86" t="s">
        <v>64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2:41" x14ac:dyDescent="0.25">
      <c r="B32" s="86" t="s">
        <v>65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 t="s">
        <v>66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x14ac:dyDescent="0.25">
      <c r="A33" s="47">
        <f t="shared" ref="A33:A38" si="0">A32+1</f>
        <v>1</v>
      </c>
      <c r="B33" s="86" t="str">
        <f>IFERROR(VLOOKUP(A33,'1ERPA'!$E$17:$F$47,2,FALSE),"")</f>
        <v>C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26" t="str">
        <f>IF(B33="","",IF(IFERROR(VLOOKUP(B33,'1ERPA'!$F$17:$AO$47,36,FALSE),0)=$AE$29,"SIN DERECHO POR FALTAS",IF(VLOOKUP(B33,'1ERPM'!B20:Y50,22,FALSE)&lt;0.3,IF(VLOOKUP(B33,'1ERPM'!B20:Y50,21,FALSE)&lt;0.3,"NO ENTREGO, LOS INDICADORES DE DESEMPEÑO Y EVIDENCIAS DE APRENDIZAJE NECESARIAS PARA APROBAR","NO ENTREGO, LOS INDICADORES DE DESEMPEÑO NECESARIOS PARA APROBAR"),"NO ENTREGO, LAS EVIDENCIAS DE APRENDIZAJE NECESARIOS PARA APROBAR")))</f>
        <v>NO ENTREGO, LAS EVIDENCIAS DE APRENDIZAJE NECESARIOS PARA APROBAR</v>
      </c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8"/>
    </row>
    <row r="34" spans="1:41" x14ac:dyDescent="0.25">
      <c r="A34" s="47">
        <f t="shared" si="0"/>
        <v>2</v>
      </c>
      <c r="B34" s="86" t="str">
        <f>IFERROR(VLOOKUP(A34,'1ERPA'!$E$17:$F$47,2,FALSE),"")</f>
        <v/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26" t="str">
        <f>IF(B34="","",IF(IFERROR(VLOOKUP(B34,'1ERPA'!$F$17:$AO$47,36,FALSE),0)=$AE$29,"SIN DERECHO POR FALTAS",IF(VLOOKUP(B34,'1ERPM'!B21:Y51,22,FALSE)&lt;0.3,IF(VLOOKUP(B34,'1ERPM'!B21:Y51,21,FALSE)&lt;0.3,"NO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8"/>
    </row>
    <row r="35" spans="1:41" x14ac:dyDescent="0.25">
      <c r="A35" s="47">
        <f t="shared" si="0"/>
        <v>3</v>
      </c>
      <c r="B35" s="86" t="str">
        <f>IFERROR(VLOOKUP(A35,'1ERPA'!$E$17:$F$47,2,FALSE),"")</f>
        <v/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126" t="str">
        <f>IF(B35="","",IF(IFERROR(VLOOKUP(B35,'1ERPA'!$F$17:$AO$47,36,FALSE),0)=$AE$29,"SIN DERECHO POR FALTAS",IF(VLOOKUP(B35,'1ERPM'!B22:Y52,22,FALSE)&lt;0.3,IF(VLOOKUP(B35,'1ERPM'!B22:Y52,21,FALSE)&lt;0.3,"NO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8"/>
    </row>
    <row r="36" spans="1:41" x14ac:dyDescent="0.25">
      <c r="A36" s="47">
        <f t="shared" si="0"/>
        <v>4</v>
      </c>
      <c r="B36" s="86" t="str">
        <f>IFERROR(VLOOKUP(A36,'1ERPA'!$E$17:$F$47,2,FALSE),"")</f>
        <v/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26" t="str">
        <f>IF(B36="","",IF(IFERROR(VLOOKUP(B36,'1ERPA'!$F$17:$AO$47,36,FALSE),0)=$AE$29,"SIN DERECHO POR FALTAS",IF(VLOOKUP(B36,'1ERPM'!B24:Y53,22,FALSE)&lt;0.3,IF(VLOOKUP(B36,'1ERPM'!B24:Y53,21,FALSE)&lt;0.3,"NO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8"/>
    </row>
    <row r="37" spans="1:41" x14ac:dyDescent="0.25">
      <c r="A37" s="47">
        <f t="shared" si="0"/>
        <v>5</v>
      </c>
      <c r="B37" s="86" t="str">
        <f>IFERROR(VLOOKUP(A37,'1ERPA'!$E$17:$F$47,2,FALSE),"")</f>
        <v/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26" t="str">
        <f>IF(B37="","",IF(IFERROR(VLOOKUP(B37,'1ERPA'!$F$17:$AO$47,36,FALSE),0)=$AE$29,"SIN DERECHO POR FALTAS",IF(VLOOKUP(B37,'1ERPM'!B25:Y54,22,FALSE)&lt;0.3,IF(VLOOKUP(B37,'1ERPM'!B25:Y54,21,FALSE)&lt;0.3,"NO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8"/>
    </row>
    <row r="38" spans="1:41" x14ac:dyDescent="0.25">
      <c r="A38" s="47">
        <f t="shared" si="0"/>
        <v>6</v>
      </c>
      <c r="B38" s="86" t="str">
        <f>IF('1ERPA'!E16&gt;6,"Y "&amp;'1ERPA'!E16-5&amp;" MÁS REPROBADOS",IFERROR(VLOOKUP(A38,'1ERPA'!$E$17:$F$47,2,FALSE),""))</f>
        <v/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126" t="str">
        <f>IF(IFERROR(VLOOKUP(A38,'1ERPA'!$E$17:$F$47,2,FALSE),"")=B38,IF(B38="","",IF(IFERROR(VLOOKUP(B38,'1ERPA'!$F$17:$AO$47,36,FALSE),0)=$AE$29,"SIN DERECHO POR FALTAS",IF(VLOOKUP(B38,'1ERPM'!B26:Y55,22,FALSE)&lt;0.3,IF(VLOOKUP(B38,'1ERPM'!B26:Y55,21,FALSE)&lt;0.3,"NO ENTREGO, LOS INDICADORES DE DESEMPEÑO Y EVIDENCIAS DE APRENDIZAJE NECESARIAS PARA APROBAR","NO ENTREGO, LOS INDICADORES DE DESEMPEÑO NECESARIOS PARA APROBAR"),"NO ENTREGO, LAS EVIDENCIAS DE APRENDIZAJE NECESARIOS PARA APROBAR"))),"SIN DERECHO POR FALTAS Y/O POR NO ENTREGAR LAS EVIDENCIAS NECESARIAS")</f>
        <v/>
      </c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8"/>
    </row>
    <row r="39" spans="1:41" x14ac:dyDescent="0.25">
      <c r="AC39" s="47" t="str">
        <f>IF('1ERPA'!$C$16&lt;&gt;0,"CONTACTAR A LOS ALUMNOS PARA SABER QUE SUCEDE",IF('1ERPA'!$D$16&lt;&gt;0,"ASESORIAS PARA QUE MEJORE SU CALIFICACIÓN",""))</f>
        <v>ASESORIAS PARA QUE MEJORE SU CALIFICACIÓN</v>
      </c>
    </row>
    <row r="40" spans="1:41" x14ac:dyDescent="0.25">
      <c r="B40" s="86" t="s">
        <v>67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</row>
    <row r="41" spans="1:41" x14ac:dyDescent="0.25">
      <c r="B41" s="86" t="str">
        <f>IF(AND('1ERPA'!C16&gt;0,'1ERPA'!D16=0),"CONTACTAR A LOS ALUMNOS PARA SABER QUE SUCEDE CON SUS ASISTENCIAS",IF(AND('1ERPA'!C16=0,'1ERPA'!D16&gt;0),"ASESORIAS PARA QUE MEJOREN SUS CALIFICACIONES",IF(AND('1ERPA'!C16&gt;0,'1ERPA'!D16&gt;0),"ASESORIAS PARA QUE MEJOREN SUS CALIFICACIONES Y CONTACTAR A LOS ALUMNOS PARA SABER QUE SUCEDE CON SUS ASISTENCIAS","")))</f>
        <v>ASESORIAS PARA QUE MEJOREN SUS CALIFICACIONES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:41" x14ac:dyDescent="0.2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</row>
    <row r="43" spans="1:41" x14ac:dyDescent="0.2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x14ac:dyDescent="0.2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</row>
    <row r="45" spans="1:4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x14ac:dyDescent="0.25">
      <c r="B46" s="86" t="s">
        <v>68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  <row r="47" spans="1:41" x14ac:dyDescent="0.25">
      <c r="B47" s="86" t="s">
        <v>69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 t="s">
        <v>70</v>
      </c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</row>
    <row r="48" spans="1:41" x14ac:dyDescent="0.2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2:41" x14ac:dyDescent="0.2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2:41" x14ac:dyDescent="0.2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2:41" x14ac:dyDescent="0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</sheetData>
  <sheetProtection algorithmName="SHA-512" hashValue="iKXg+x8g/exxkU8IKW9TNaEO6yIrmSflt6KoIHkE7ECeJABnYzeygnjZfSm4luUStQjr0EFzPn//6JLa+7UOjg==" saltValue="OtzCoEOkexpS23+824uizA==" spinCount="100000" sheet="1"/>
  <mergeCells count="69">
    <mergeCell ref="B40:AO40"/>
    <mergeCell ref="B51:U51"/>
    <mergeCell ref="V51:AO51"/>
    <mergeCell ref="B48:U48"/>
    <mergeCell ref="V48:AO48"/>
    <mergeCell ref="B49:U49"/>
    <mergeCell ref="V49:AO49"/>
    <mergeCell ref="B50:U50"/>
    <mergeCell ref="V50:AO50"/>
    <mergeCell ref="B43:AO43"/>
    <mergeCell ref="B44:AO44"/>
    <mergeCell ref="B46:AO46"/>
    <mergeCell ref="B47:U47"/>
    <mergeCell ref="V47:AO47"/>
    <mergeCell ref="B42:AO42"/>
    <mergeCell ref="B31:AO31"/>
    <mergeCell ref="B32:U32"/>
    <mergeCell ref="V32:AO32"/>
    <mergeCell ref="B41:AO41"/>
    <mergeCell ref="B34:U34"/>
    <mergeCell ref="V34:AO34"/>
    <mergeCell ref="B35:U35"/>
    <mergeCell ref="V35:AO35"/>
    <mergeCell ref="B36:U36"/>
    <mergeCell ref="V36:AO36"/>
    <mergeCell ref="B33:U33"/>
    <mergeCell ref="V33:AO33"/>
    <mergeCell ref="B37:U37"/>
    <mergeCell ref="V37:AO37"/>
    <mergeCell ref="B38:U38"/>
    <mergeCell ref="V38:AO38"/>
    <mergeCell ref="S29:AC29"/>
    <mergeCell ref="E22:G22"/>
    <mergeCell ref="Q22:Q23"/>
    <mergeCell ref="R22:R23"/>
    <mergeCell ref="AL22:AL23"/>
    <mergeCell ref="E23:G23"/>
    <mergeCell ref="AA23:AC23"/>
    <mergeCell ref="AI23:AK23"/>
    <mergeCell ref="AE27:AF28"/>
    <mergeCell ref="AG27:AG28"/>
    <mergeCell ref="AH27:AH28"/>
    <mergeCell ref="AI27:AK28"/>
    <mergeCell ref="AL27:AL28"/>
    <mergeCell ref="C18:I20"/>
    <mergeCell ref="L18:V20"/>
    <mergeCell ref="Y18:AE20"/>
    <mergeCell ref="AH18:AN20"/>
    <mergeCell ref="AM27:AN28"/>
    <mergeCell ref="S28:AC28"/>
    <mergeCell ref="AM22:AM23"/>
    <mergeCell ref="C10:I12"/>
    <mergeCell ref="L10:V12"/>
    <mergeCell ref="Y10:AE12"/>
    <mergeCell ref="AH10:AN12"/>
    <mergeCell ref="S14:S15"/>
    <mergeCell ref="T14:T15"/>
    <mergeCell ref="AL14:AL15"/>
    <mergeCell ref="AM14:AM15"/>
    <mergeCell ref="D15:H15"/>
    <mergeCell ref="N15:R15"/>
    <mergeCell ref="AA15:AC15"/>
    <mergeCell ref="AI15:AK15"/>
    <mergeCell ref="AD1:AO2"/>
    <mergeCell ref="AF3:AO3"/>
    <mergeCell ref="F4:P7"/>
    <mergeCell ref="AA6:AB6"/>
    <mergeCell ref="AD6:AF6"/>
    <mergeCell ref="AI6:AN6"/>
  </mergeCells>
  <printOptions horizontalCentered="1" verticalCentered="1"/>
  <pageMargins left="0.39370078740157483" right="0.39370078740157483" top="0.78740157480314965" bottom="0.39370078740157483" header="0" footer="0"/>
  <pageSetup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W47"/>
  <sheetViews>
    <sheetView zoomScale="90" zoomScaleNormal="90" workbookViewId="0">
      <selection sqref="A1:AW1"/>
    </sheetView>
  </sheetViews>
  <sheetFormatPr baseColWidth="10" defaultColWidth="3" defaultRowHeight="11.25" x14ac:dyDescent="0.25"/>
  <cols>
    <col min="1" max="1" width="3" style="47" customWidth="1"/>
    <col min="2" max="5" width="3" style="47" hidden="1" customWidth="1"/>
    <col min="6" max="6" width="38.85546875" style="47" bestFit="1" customWidth="1"/>
    <col min="7" max="36" width="3" style="47" customWidth="1"/>
    <col min="37" max="39" width="3.5703125" style="47" customWidth="1"/>
    <col min="40" max="40" width="3.5703125" style="47" bestFit="1" customWidth="1"/>
    <col min="41" max="41" width="4" style="47" customWidth="1"/>
    <col min="42" max="42" width="6.7109375" style="47" customWidth="1"/>
    <col min="43" max="49" width="3.5703125" style="47" customWidth="1"/>
    <col min="50" max="249" width="11.42578125" style="47" customWidth="1"/>
    <col min="250" max="250" width="3" style="47" customWidth="1"/>
    <col min="251" max="251" width="30" style="47" bestFit="1" customWidth="1"/>
    <col min="252" max="16384" width="3" style="47"/>
  </cols>
  <sheetData>
    <row r="1" spans="1:49" ht="15" customHeight="1" x14ac:dyDescent="0.25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9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U2" s="78" t="s">
        <v>81</v>
      </c>
      <c r="V2" s="78"/>
      <c r="W2" s="78"/>
      <c r="X2" s="78"/>
      <c r="Y2" s="78"/>
      <c r="Z2" s="78" t="str">
        <f>IF('1ERPA'!W2="","",'1ERPA'!W2)</f>
        <v>2019-1020</v>
      </c>
      <c r="AA2" s="78"/>
      <c r="AB2" s="78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9" ht="15" customHeight="1" x14ac:dyDescent="0.25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</row>
    <row r="4" spans="1:49" ht="11.25" customHeight="1" x14ac:dyDescent="0.25"/>
    <row r="5" spans="1:49" ht="11.25" customHeight="1" x14ac:dyDescent="0.25">
      <c r="F5" s="3"/>
      <c r="H5" s="1"/>
      <c r="I5" s="1"/>
      <c r="J5" s="1"/>
      <c r="K5" s="60"/>
      <c r="L5" s="2" t="s">
        <v>10</v>
      </c>
      <c r="M5" s="82" t="str">
        <f>IF('1ERPA'!M5="","",'1ERPA'!M5)</f>
        <v>B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60"/>
      <c r="Z5" s="1"/>
      <c r="AB5" s="1"/>
      <c r="AC5" s="2" t="s">
        <v>11</v>
      </c>
      <c r="AD5" s="129" t="str">
        <f>IF('1ERPA'!AD5="","",'1ERPA'!AD5)</f>
        <v>B</v>
      </c>
      <c r="AE5" s="129"/>
      <c r="AF5" s="129"/>
      <c r="AG5" s="129"/>
      <c r="AH5" s="129"/>
      <c r="AI5" s="129"/>
      <c r="AJ5" s="1"/>
    </row>
    <row r="6" spans="1:49" ht="11.25" customHeight="1" x14ac:dyDescent="0.25"/>
    <row r="7" spans="1:49" ht="11.25" customHeight="1" x14ac:dyDescent="0.25">
      <c r="F7" s="3"/>
      <c r="G7" s="1"/>
      <c r="J7" s="3" t="str">
        <f>'1ERPA'!J7</f>
        <v>SEMESTRE:</v>
      </c>
      <c r="K7" s="82" t="str">
        <f>IF('1ERPA'!K7="","",'1ERPA'!K7)</f>
        <v>PRIMERO</v>
      </c>
      <c r="L7" s="82"/>
      <c r="M7" s="82"/>
      <c r="P7" s="3" t="s">
        <v>12</v>
      </c>
      <c r="Q7" s="49" t="str">
        <f>IF('1ERPA'!Q7="","",'1ERPA'!Q7)</f>
        <v>B</v>
      </c>
      <c r="U7" s="3" t="s">
        <v>13</v>
      </c>
      <c r="V7" s="49" t="str">
        <f>IF('1ERPA'!V7="","",'1ERPA'!V7)</f>
        <v>B</v>
      </c>
    </row>
    <row r="8" spans="1:49" ht="11.25" customHeight="1" x14ac:dyDescent="0.25">
      <c r="F8" s="3"/>
      <c r="G8" s="1"/>
      <c r="J8" s="3"/>
      <c r="K8" s="60"/>
      <c r="L8" s="60"/>
      <c r="M8" s="60"/>
      <c r="P8" s="3"/>
      <c r="Q8" s="60"/>
      <c r="U8" s="3"/>
      <c r="V8" s="60"/>
    </row>
    <row r="9" spans="1:49" ht="15" customHeight="1" x14ac:dyDescent="0.25">
      <c r="A9" s="83" t="s">
        <v>14</v>
      </c>
      <c r="B9" s="51"/>
      <c r="C9" s="51"/>
      <c r="D9" s="51"/>
      <c r="E9" s="51"/>
      <c r="F9" s="86" t="s">
        <v>15</v>
      </c>
      <c r="H9" s="5" t="s">
        <v>16</v>
      </c>
      <c r="L9" s="47" t="s">
        <v>17</v>
      </c>
      <c r="M9" s="5" t="s">
        <v>18</v>
      </c>
      <c r="T9" s="5"/>
      <c r="X9" s="4"/>
      <c r="Y9" s="4"/>
      <c r="Z9" s="4"/>
      <c r="AA9" s="4"/>
      <c r="AF9" s="4"/>
      <c r="AG9" s="4"/>
      <c r="AH9" s="4"/>
      <c r="AI9" s="4"/>
      <c r="AK9" s="81" t="s">
        <v>19</v>
      </c>
      <c r="AL9" s="81" t="s">
        <v>20</v>
      </c>
      <c r="AM9" s="81" t="s">
        <v>21</v>
      </c>
      <c r="AN9" s="92" t="s">
        <v>78</v>
      </c>
      <c r="AO9" s="92"/>
      <c r="AP9" s="92"/>
      <c r="AQ9" s="92"/>
      <c r="AR9" s="103" t="s">
        <v>30</v>
      </c>
      <c r="AS9" s="104"/>
      <c r="AT9" s="105"/>
      <c r="AU9" s="95" t="s">
        <v>71</v>
      </c>
      <c r="AV9" s="95" t="s">
        <v>72</v>
      </c>
      <c r="AW9" s="95" t="s">
        <v>73</v>
      </c>
    </row>
    <row r="10" spans="1:49" ht="15" customHeight="1" x14ac:dyDescent="0.25">
      <c r="A10" s="84"/>
      <c r="B10" s="52"/>
      <c r="C10" s="52"/>
      <c r="D10" s="52"/>
      <c r="E10" s="52"/>
      <c r="F10" s="86"/>
      <c r="L10" s="47" t="s">
        <v>22</v>
      </c>
      <c r="M10" s="5" t="s">
        <v>23</v>
      </c>
      <c r="X10" s="82" t="str">
        <f>IF('1ERPA'!X10="","",'1ERPA'!X10)</f>
        <v>B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K10" s="81"/>
      <c r="AL10" s="81"/>
      <c r="AM10" s="81"/>
      <c r="AN10" s="81" t="s">
        <v>27</v>
      </c>
      <c r="AO10" s="81"/>
      <c r="AP10" s="81" t="s">
        <v>28</v>
      </c>
      <c r="AQ10" s="81" t="s">
        <v>29</v>
      </c>
      <c r="AR10" s="132"/>
      <c r="AS10" s="115"/>
      <c r="AT10" s="133"/>
      <c r="AU10" s="134"/>
      <c r="AV10" s="134"/>
      <c r="AW10" s="134"/>
    </row>
    <row r="11" spans="1:49" ht="15" customHeight="1" x14ac:dyDescent="0.25">
      <c r="A11" s="84"/>
      <c r="B11" s="52"/>
      <c r="C11" s="52"/>
      <c r="D11" s="52"/>
      <c r="E11" s="52"/>
      <c r="F11" s="86"/>
      <c r="L11" s="47" t="s">
        <v>24</v>
      </c>
      <c r="M11" s="5" t="s">
        <v>25</v>
      </c>
      <c r="X11" s="112" t="s">
        <v>26</v>
      </c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K11" s="81"/>
      <c r="AL11" s="81"/>
      <c r="AM11" s="81"/>
      <c r="AN11" s="81"/>
      <c r="AO11" s="81"/>
      <c r="AP11" s="81"/>
      <c r="AQ11" s="81"/>
      <c r="AR11" s="95" t="s">
        <v>21</v>
      </c>
      <c r="AS11" s="95" t="s">
        <v>27</v>
      </c>
      <c r="AT11" s="95" t="s">
        <v>29</v>
      </c>
      <c r="AU11" s="134"/>
      <c r="AV11" s="134"/>
      <c r="AW11" s="134"/>
    </row>
    <row r="12" spans="1:49" ht="87" customHeight="1" x14ac:dyDescent="0.25">
      <c r="A12" s="84"/>
      <c r="B12" s="52"/>
      <c r="C12" s="52"/>
      <c r="D12" s="52"/>
      <c r="E12" s="52"/>
      <c r="F12" s="86"/>
      <c r="G12" s="87" t="s">
        <v>74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7"/>
      <c r="AK12" s="81"/>
      <c r="AL12" s="81"/>
      <c r="AM12" s="81"/>
      <c r="AN12" s="81"/>
      <c r="AO12" s="81"/>
      <c r="AP12" s="81"/>
      <c r="AQ12" s="81"/>
      <c r="AR12" s="134"/>
      <c r="AS12" s="134"/>
      <c r="AT12" s="134"/>
      <c r="AU12" s="134"/>
      <c r="AV12" s="134"/>
      <c r="AW12" s="134"/>
    </row>
    <row r="13" spans="1:49" ht="11.25" customHeight="1" x14ac:dyDescent="0.2">
      <c r="A13" s="84"/>
      <c r="B13" s="10"/>
      <c r="C13" s="10"/>
      <c r="D13" s="10"/>
      <c r="E13" s="10"/>
      <c r="F13" s="87"/>
      <c r="G13" s="99" t="s">
        <v>102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8" t="s">
        <v>40</v>
      </c>
      <c r="V13" s="98"/>
      <c r="W13" s="101" t="s">
        <v>113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2"/>
      <c r="AK13" s="94"/>
      <c r="AL13" s="81"/>
      <c r="AM13" s="81"/>
      <c r="AN13" s="81"/>
      <c r="AO13" s="81"/>
      <c r="AP13" s="81"/>
      <c r="AQ13" s="81"/>
      <c r="AR13" s="134"/>
      <c r="AS13" s="134"/>
      <c r="AT13" s="134"/>
      <c r="AU13" s="134"/>
      <c r="AV13" s="134"/>
      <c r="AW13" s="134"/>
    </row>
    <row r="14" spans="1:49" x14ac:dyDescent="0.2">
      <c r="A14" s="84"/>
      <c r="B14" s="10"/>
      <c r="C14" s="10"/>
      <c r="D14" s="10"/>
      <c r="E14" s="10"/>
      <c r="F14" s="87"/>
      <c r="G14" s="27" t="s">
        <v>109</v>
      </c>
      <c r="H14" s="27" t="s">
        <v>108</v>
      </c>
      <c r="I14" s="27" t="s">
        <v>109</v>
      </c>
      <c r="J14" s="27" t="s">
        <v>108</v>
      </c>
      <c r="K14" s="27" t="s">
        <v>109</v>
      </c>
      <c r="L14" s="27" t="s">
        <v>108</v>
      </c>
      <c r="M14" s="27" t="s">
        <v>109</v>
      </c>
      <c r="N14" s="27" t="s">
        <v>108</v>
      </c>
      <c r="O14" s="27" t="s">
        <v>109</v>
      </c>
      <c r="P14" s="27" t="s">
        <v>108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94"/>
      <c r="AL14" s="81"/>
      <c r="AM14" s="95"/>
      <c r="AN14" s="81"/>
      <c r="AO14" s="81"/>
      <c r="AP14" s="81"/>
      <c r="AQ14" s="81"/>
      <c r="AR14" s="134"/>
      <c r="AS14" s="134"/>
      <c r="AT14" s="134"/>
      <c r="AU14" s="134"/>
      <c r="AV14" s="134"/>
      <c r="AW14" s="134"/>
    </row>
    <row r="15" spans="1:49" ht="11.25" customHeight="1" x14ac:dyDescent="0.2">
      <c r="A15" s="84"/>
      <c r="B15" s="52"/>
      <c r="C15" s="52"/>
      <c r="D15" s="52"/>
      <c r="E15" s="52"/>
      <c r="F15" s="86"/>
      <c r="G15" s="28">
        <v>28</v>
      </c>
      <c r="H15" s="27">
        <v>1</v>
      </c>
      <c r="I15" s="27">
        <f>H15+4</f>
        <v>5</v>
      </c>
      <c r="J15" s="27">
        <f>I15+3</f>
        <v>8</v>
      </c>
      <c r="K15" s="27">
        <f>J15+4</f>
        <v>12</v>
      </c>
      <c r="L15" s="27">
        <f>K15+3</f>
        <v>15</v>
      </c>
      <c r="M15" s="27">
        <f>L15+4</f>
        <v>19</v>
      </c>
      <c r="N15" s="27">
        <f>M15+3</f>
        <v>22</v>
      </c>
      <c r="O15" s="27">
        <f>N15+4</f>
        <v>26</v>
      </c>
      <c r="P15" s="27">
        <f>O15+3</f>
        <v>29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9"/>
      <c r="AK15" s="88">
        <f>COUNT(G15:AJ15)</f>
        <v>10</v>
      </c>
      <c r="AL15" s="89">
        <f>SUM(AL17:AL24)</f>
        <v>1</v>
      </c>
      <c r="AM15" s="130">
        <f>100/AK15</f>
        <v>10</v>
      </c>
      <c r="AN15" s="81" t="s">
        <v>79</v>
      </c>
      <c r="AO15" s="81" t="s">
        <v>80</v>
      </c>
      <c r="AP15" s="81"/>
      <c r="AQ15" s="86">
        <v>25</v>
      </c>
      <c r="AR15" s="134"/>
      <c r="AS15" s="134"/>
      <c r="AT15" s="134"/>
      <c r="AU15" s="134"/>
      <c r="AV15" s="134"/>
      <c r="AW15" s="134"/>
    </row>
    <row r="16" spans="1:49" x14ac:dyDescent="0.25">
      <c r="A16" s="85"/>
      <c r="B16" s="53"/>
      <c r="C16" s="53">
        <f>COUNTIF(C17:C47,"=1")</f>
        <v>0</v>
      </c>
      <c r="D16" s="53">
        <f>COUNTIF(D17:D47,"=1")</f>
        <v>0</v>
      </c>
      <c r="E16" s="53">
        <f>C16+D16</f>
        <v>0</v>
      </c>
      <c r="F16" s="86"/>
      <c r="G16" s="30">
        <v>2</v>
      </c>
      <c r="H16" s="56">
        <v>1</v>
      </c>
      <c r="I16" s="30">
        <v>2</v>
      </c>
      <c r="J16" s="56">
        <v>1</v>
      </c>
      <c r="K16" s="30">
        <v>2</v>
      </c>
      <c r="L16" s="56">
        <v>1</v>
      </c>
      <c r="M16" s="30">
        <v>2</v>
      </c>
      <c r="N16" s="56">
        <v>1</v>
      </c>
      <c r="O16" s="30">
        <v>2</v>
      </c>
      <c r="P16" s="56">
        <v>1</v>
      </c>
      <c r="Q16" s="30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31"/>
      <c r="AK16" s="88"/>
      <c r="AL16" s="89"/>
      <c r="AM16" s="131"/>
      <c r="AN16" s="81"/>
      <c r="AO16" s="81"/>
      <c r="AP16" s="81"/>
      <c r="AQ16" s="86"/>
      <c r="AR16" s="135"/>
      <c r="AS16" s="135"/>
      <c r="AT16" s="135"/>
      <c r="AU16" s="135"/>
      <c r="AV16" s="135"/>
      <c r="AW16" s="135"/>
    </row>
    <row r="17" spans="1:49" ht="11.25" customHeight="1" x14ac:dyDescent="0.25">
      <c r="A17" s="54">
        <f>IF(F17="","",1)</f>
        <v>1</v>
      </c>
      <c r="B17" s="54">
        <f t="shared" ref="B17:B47" si="0">AO17</f>
        <v>10</v>
      </c>
      <c r="C17" s="54">
        <f>IF(B17="SD/F",1,0)</f>
        <v>0</v>
      </c>
      <c r="D17" s="54">
        <f>IF(B17&lt;6,1,0)</f>
        <v>0</v>
      </c>
      <c r="E17" s="54">
        <f>IF(B17="SD/F",1,IF(B17&lt;6,1,0))</f>
        <v>0</v>
      </c>
      <c r="F17" s="9" t="str">
        <f>IF('1ERPA'!F17="","",'1ERPA'!F17)</f>
        <v>A</v>
      </c>
      <c r="G17" s="71" t="s">
        <v>90</v>
      </c>
      <c r="H17" s="71" t="s">
        <v>90</v>
      </c>
      <c r="I17" s="71" t="s">
        <v>90</v>
      </c>
      <c r="J17" s="71" t="s">
        <v>90</v>
      </c>
      <c r="K17" s="71" t="s">
        <v>90</v>
      </c>
      <c r="L17" s="71" t="s">
        <v>90</v>
      </c>
      <c r="M17" s="71" t="s">
        <v>90</v>
      </c>
      <c r="N17" s="71" t="s">
        <v>90</v>
      </c>
      <c r="O17" s="71" t="s">
        <v>90</v>
      </c>
      <c r="P17" s="71" t="s">
        <v>90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54">
        <f>IF(G17="","",COUNTIF(G17:AJ17,"A")+COUNTIF(G17:AJ17,"J"))</f>
        <v>10</v>
      </c>
      <c r="AL17" s="54">
        <f>IF(AK17="","",COUNTIF(G17:AJ17,"F"))</f>
        <v>0</v>
      </c>
      <c r="AM17" s="55">
        <f>IF(AK17="","",($AK$15-AL17)*$AM$15)</f>
        <v>100</v>
      </c>
      <c r="AN17" s="55">
        <f>IF('2DOPM'!W20="","",IF('2DOPM'!W20=0,"",('2DOPM'!W20)*100))</f>
        <v>100</v>
      </c>
      <c r="AO17" s="54">
        <f>IF(AM17&lt;80,"SD/F",IF(AN17="","",IF(AN17&gt;=96,10,IF(AN17&gt;=86,9,IF(AN17&gt;=76,8,IF(AN17&gt;=66,7,IF(AN17&gt;=56,6,IF(AN17&gt;=46,5,IF(AN17&gt;=36,4,IF(AN17&gt;=26,3,IF(AN17&gt;=16,2,IF(AN17&gt;=6,1,IF(AN17&gt;=0,0,"")))))))))))))</f>
        <v>10</v>
      </c>
      <c r="AP17" s="54" t="str">
        <f>IF(AM17&lt;80,"SD/F",IF(AO17="","",IF(AO17&gt;=9.6,"DIEZ",IF(AO17&gt;=8.6,"NUEVE",IF(AO17&gt;=7.6,"OCHO",IF(AO17&gt;=6.6,"SIETE",IF(AO17&gt;=5.6,"SEIS",IF(AO17&gt;=4.6,"CINCO",IF(AO17&gt;=3.6,"CUATRO",IF(AO17&gt;=2.6,"TRES",IF(AO17&gt;=1.6,"DOS",IF(AO17&gt;=0.6,"UNO",IF(AO17&gt;=0,"CERO","")))))))))))))</f>
        <v>DIEZ</v>
      </c>
      <c r="AQ17" s="55">
        <f>IF(AP17="","",IF(AP17="SD/F",0,($AQ$15/10)*AO17))</f>
        <v>25</v>
      </c>
      <c r="AR17" s="55" t="str">
        <f>'1ERPA'!AM17</f>
        <v/>
      </c>
      <c r="AS17" s="55">
        <f>'1ERPA'!AO17</f>
        <v>7</v>
      </c>
      <c r="AT17" s="55">
        <f>'1ERPA'!AQ17</f>
        <v>17.5</v>
      </c>
      <c r="AU17" s="55">
        <f>IF(AM17="","",AVERAGE(AM17,AR17))</f>
        <v>100</v>
      </c>
      <c r="AV17" s="55">
        <f>IF(AO17="","",AVERAGE(AO17,AS17))</f>
        <v>8.5</v>
      </c>
      <c r="AW17" s="54">
        <f>IF(AQ17="","",SUM(AQ17,AT17))</f>
        <v>42.5</v>
      </c>
    </row>
    <row r="18" spans="1:49" x14ac:dyDescent="0.25">
      <c r="A18" s="54">
        <f>IF(F18="","",A17+1)</f>
        <v>2</v>
      </c>
      <c r="B18" s="54">
        <f t="shared" si="0"/>
        <v>10</v>
      </c>
      <c r="C18" s="54">
        <f t="shared" ref="C18:C47" si="1">IF(B18="SD/F",1,0)</f>
        <v>0</v>
      </c>
      <c r="D18" s="54">
        <f t="shared" ref="D18:D47" si="2">IF(B18&lt;6,1,0)</f>
        <v>0</v>
      </c>
      <c r="E18" s="54">
        <f>IF(B18="SD/F",E17+1,IF(B18&lt;6,E17+1,E17))</f>
        <v>0</v>
      </c>
      <c r="F18" s="9" t="str">
        <f>IF('1ERPA'!F18="","",'1ERPA'!F18)</f>
        <v>B</v>
      </c>
      <c r="G18" s="71" t="s">
        <v>90</v>
      </c>
      <c r="H18" s="71" t="s">
        <v>90</v>
      </c>
      <c r="I18" s="71" t="s">
        <v>90</v>
      </c>
      <c r="J18" s="71" t="s">
        <v>90</v>
      </c>
      <c r="K18" s="71" t="s">
        <v>90</v>
      </c>
      <c r="L18" s="71" t="s">
        <v>90</v>
      </c>
      <c r="M18" s="71" t="s">
        <v>90</v>
      </c>
      <c r="N18" s="71" t="s">
        <v>90</v>
      </c>
      <c r="O18" s="71" t="s">
        <v>90</v>
      </c>
      <c r="P18" s="71" t="s">
        <v>90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54">
        <f t="shared" ref="AK18:AK47" si="3">IF(G18="","",COUNTIF(G18:AJ18,"A")+COUNTIF(G18:AJ18,"J"))</f>
        <v>10</v>
      </c>
      <c r="AL18" s="54">
        <f t="shared" ref="AL18:AL47" si="4">IF(AK18="","",COUNTIF(G18:AJ18,"F"))</f>
        <v>0</v>
      </c>
      <c r="AM18" s="55">
        <f t="shared" ref="AM18:AM47" si="5">IF(AK18="","",($AK$15-AL18)*$AM$15)</f>
        <v>100</v>
      </c>
      <c r="AN18" s="55">
        <f>IF('2DOPM'!W21="","",IF('2DOPM'!W21=0,"",('2DOPM'!W21)*100))</f>
        <v>100</v>
      </c>
      <c r="AO18" s="54">
        <f t="shared" ref="AO18:AO47" si="6">IF(AM18&lt;80,"SD/F",IF(AN18="","",IF(AN18&gt;=96,10,IF(AN18&gt;=86,9,IF(AN18&gt;=76,8,IF(AN18&gt;=66,7,IF(AN18&gt;=56,6,IF(AN18&gt;=46,5,IF(AN18&gt;=36,4,IF(AN18&gt;=26,3,IF(AN18&gt;=16,2,IF(AN18&gt;=6,1,IF(AN18&gt;=0,0,"")))))))))))))</f>
        <v>10</v>
      </c>
      <c r="AP18" s="54" t="str">
        <f t="shared" ref="AP18:AP47" si="7">IF(AM18&lt;80,"SD/F",IF(AO18="","",IF(AO18&gt;=9.6,"DIEZ",IF(AO18&gt;=8.6,"NUEVE",IF(AO18&gt;=7.6,"OCHO",IF(AO18&gt;=6.6,"SIETE",IF(AO18&gt;=5.6,"SEIS",IF(AO18&gt;=4.6,"CINCO",IF(AO18&gt;=3.6,"CUATRO",IF(AO18&gt;=2.6,"TRES",IF(AO18&gt;=1.6,"DOS",IF(AO18&gt;=0.6,"UNO",IF(AO18&gt;=0,"CERO","")))))))))))))</f>
        <v>DIEZ</v>
      </c>
      <c r="AQ18" s="55">
        <f t="shared" ref="AQ18:AQ47" si="8">IF(AP18="","",IF(AP18="SD/F",0,($AQ$15/10)*AO18))</f>
        <v>25</v>
      </c>
      <c r="AR18" s="55" t="str">
        <f>'1ERPA'!AM18</f>
        <v/>
      </c>
      <c r="AS18" s="55">
        <f>'1ERPA'!AO18</f>
        <v>6</v>
      </c>
      <c r="AT18" s="55">
        <f>'1ERPA'!AQ18</f>
        <v>15</v>
      </c>
      <c r="AU18" s="55">
        <f t="shared" ref="AU18:AU47" si="9">IF(AM18="","",AVERAGE(AM18,AR18))</f>
        <v>100</v>
      </c>
      <c r="AV18" s="55">
        <f t="shared" ref="AV18:AV47" si="10">IF(AO18="","",AVERAGE(AO18,AS18))</f>
        <v>8</v>
      </c>
      <c r="AW18" s="54">
        <f t="shared" ref="AW18:AW47" si="11">IF(AQ18="","",SUM(AQ18,AT18))</f>
        <v>40</v>
      </c>
    </row>
    <row r="19" spans="1:49" ht="11.25" customHeight="1" x14ac:dyDescent="0.25">
      <c r="A19" s="54">
        <f t="shared" ref="A19:A47" si="12">IF(F19="","",A18+1)</f>
        <v>3</v>
      </c>
      <c r="B19" s="54">
        <f t="shared" si="0"/>
        <v>7</v>
      </c>
      <c r="C19" s="54">
        <f t="shared" si="1"/>
        <v>0</v>
      </c>
      <c r="D19" s="54">
        <f t="shared" si="2"/>
        <v>0</v>
      </c>
      <c r="E19" s="54">
        <f t="shared" ref="E19:E47" si="13">IF(B19="SD/F",E18+1,IF(B19&lt;6,E18+1,E18))</f>
        <v>0</v>
      </c>
      <c r="F19" s="9" t="str">
        <f>IF('1ERPA'!F19="","",'1ERPA'!F19)</f>
        <v>C</v>
      </c>
      <c r="G19" s="71" t="s">
        <v>90</v>
      </c>
      <c r="H19" s="71" t="s">
        <v>90</v>
      </c>
      <c r="I19" s="71" t="s">
        <v>90</v>
      </c>
      <c r="J19" s="71" t="s">
        <v>90</v>
      </c>
      <c r="K19" s="71" t="s">
        <v>90</v>
      </c>
      <c r="L19" s="71" t="s">
        <v>90</v>
      </c>
      <c r="M19" s="71" t="s">
        <v>31</v>
      </c>
      <c r="N19" s="71" t="s">
        <v>90</v>
      </c>
      <c r="O19" s="71" t="s">
        <v>90</v>
      </c>
      <c r="P19" s="71" t="s">
        <v>90</v>
      </c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54">
        <f t="shared" si="3"/>
        <v>9</v>
      </c>
      <c r="AL19" s="54">
        <f t="shared" si="4"/>
        <v>1</v>
      </c>
      <c r="AM19" s="55">
        <f t="shared" si="5"/>
        <v>90</v>
      </c>
      <c r="AN19" s="55">
        <f>IF('2DOPM'!W22="","",IF('2DOPM'!W22=0,"",('2DOPM'!W22)*100))</f>
        <v>73.888888888888886</v>
      </c>
      <c r="AO19" s="54">
        <f t="shared" si="6"/>
        <v>7</v>
      </c>
      <c r="AP19" s="54" t="str">
        <f t="shared" si="7"/>
        <v>SIETE</v>
      </c>
      <c r="AQ19" s="55">
        <f t="shared" si="8"/>
        <v>17.5</v>
      </c>
      <c r="AR19" s="55" t="str">
        <f>'1ERPA'!AM19</f>
        <v/>
      </c>
      <c r="AS19" s="55">
        <f>'1ERPA'!AO19</f>
        <v>4</v>
      </c>
      <c r="AT19" s="55">
        <f>'1ERPA'!AQ19</f>
        <v>10</v>
      </c>
      <c r="AU19" s="55">
        <f t="shared" si="9"/>
        <v>90</v>
      </c>
      <c r="AV19" s="55">
        <f t="shared" si="10"/>
        <v>5.5</v>
      </c>
      <c r="AW19" s="54">
        <f t="shared" si="11"/>
        <v>27.5</v>
      </c>
    </row>
    <row r="20" spans="1:49" ht="11.25" customHeight="1" x14ac:dyDescent="0.25">
      <c r="A20" s="54">
        <f>IF(F20="","",A19+1)</f>
        <v>4</v>
      </c>
      <c r="B20" s="54">
        <f>AO20</f>
        <v>10</v>
      </c>
      <c r="C20" s="54">
        <f>IF(B20="SD/F",1,0)</f>
        <v>0</v>
      </c>
      <c r="D20" s="54">
        <f>IF(B20&lt;6,1,0)</f>
        <v>0</v>
      </c>
      <c r="E20" s="54">
        <f>IF(B20="SD/F",E19+1,IF(B20&lt;6,E19+1,E19))</f>
        <v>0</v>
      </c>
      <c r="F20" s="9" t="str">
        <f>IF('1ERPA'!F20="","",'1ERPA'!F20)</f>
        <v>D</v>
      </c>
      <c r="G20" s="71" t="s">
        <v>90</v>
      </c>
      <c r="H20" s="71" t="s">
        <v>90</v>
      </c>
      <c r="I20" s="71" t="s">
        <v>90</v>
      </c>
      <c r="J20" s="71" t="s">
        <v>90</v>
      </c>
      <c r="K20" s="71" t="s">
        <v>90</v>
      </c>
      <c r="L20" s="71" t="s">
        <v>90</v>
      </c>
      <c r="M20" s="71" t="s">
        <v>90</v>
      </c>
      <c r="N20" s="71" t="s">
        <v>90</v>
      </c>
      <c r="O20" s="71" t="s">
        <v>90</v>
      </c>
      <c r="P20" s="71" t="s">
        <v>90</v>
      </c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54">
        <f t="shared" si="3"/>
        <v>10</v>
      </c>
      <c r="AL20" s="54">
        <f t="shared" si="4"/>
        <v>0</v>
      </c>
      <c r="AM20" s="55">
        <f t="shared" si="5"/>
        <v>100</v>
      </c>
      <c r="AN20" s="55">
        <f>IF('2DOPM'!W23="","",IF('2DOPM'!W23=0,"",('2DOPM'!W23)*100))</f>
        <v>100</v>
      </c>
      <c r="AO20" s="54">
        <f t="shared" si="6"/>
        <v>10</v>
      </c>
      <c r="AP20" s="54" t="str">
        <f t="shared" si="7"/>
        <v>DIEZ</v>
      </c>
      <c r="AQ20" s="55">
        <f t="shared" si="8"/>
        <v>25</v>
      </c>
      <c r="AR20" s="55" t="str">
        <f>'1ERPA'!AM20</f>
        <v/>
      </c>
      <c r="AS20" s="55">
        <f>'1ERPA'!AO20</f>
        <v>5</v>
      </c>
      <c r="AT20" s="55">
        <f>'1ERPA'!AQ20</f>
        <v>12.5</v>
      </c>
      <c r="AU20" s="55">
        <f t="shared" si="9"/>
        <v>100</v>
      </c>
      <c r="AV20" s="55">
        <f t="shared" si="10"/>
        <v>7.5</v>
      </c>
      <c r="AW20" s="54">
        <f t="shared" si="11"/>
        <v>37.5</v>
      </c>
    </row>
    <row r="21" spans="1:49" x14ac:dyDescent="0.25">
      <c r="A21" s="54" t="str">
        <f>IF(F21="","",A20+1)</f>
        <v/>
      </c>
      <c r="B21" s="54" t="str">
        <f>AO21</f>
        <v/>
      </c>
      <c r="C21" s="54">
        <f>IF(B21="SD/F",1,0)</f>
        <v>0</v>
      </c>
      <c r="D21" s="54">
        <f>IF(B21&lt;6,1,0)</f>
        <v>0</v>
      </c>
      <c r="E21" s="54">
        <f>IF(B21="SD/F",E20+1,IF(B21&lt;6,E20+1,E20))</f>
        <v>0</v>
      </c>
      <c r="F21" s="9" t="str">
        <f>IF('1ERPA'!F21="","",'1ERPA'!F21)</f>
        <v/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54" t="str">
        <f t="shared" si="3"/>
        <v/>
      </c>
      <c r="AL21" s="54" t="str">
        <f t="shared" si="4"/>
        <v/>
      </c>
      <c r="AM21" s="55" t="str">
        <f t="shared" si="5"/>
        <v/>
      </c>
      <c r="AN21" s="55" t="str">
        <f>IF('2DOPM'!W24="","",IF('2DOPM'!W24=0,"",('2DOPM'!W24)*100))</f>
        <v/>
      </c>
      <c r="AO21" s="54" t="str">
        <f t="shared" si="6"/>
        <v/>
      </c>
      <c r="AP21" s="54" t="str">
        <f t="shared" si="7"/>
        <v/>
      </c>
      <c r="AQ21" s="55" t="str">
        <f t="shared" si="8"/>
        <v/>
      </c>
      <c r="AR21" s="55" t="str">
        <f>'1ERPA'!AM21</f>
        <v/>
      </c>
      <c r="AS21" s="55" t="str">
        <f>'1ERPA'!AO21</f>
        <v/>
      </c>
      <c r="AT21" s="55" t="str">
        <f>'1ERPA'!AQ21</f>
        <v/>
      </c>
      <c r="AU21" s="55" t="str">
        <f t="shared" si="9"/>
        <v/>
      </c>
      <c r="AV21" s="55" t="str">
        <f t="shared" si="10"/>
        <v/>
      </c>
      <c r="AW21" s="54" t="str">
        <f t="shared" si="11"/>
        <v/>
      </c>
    </row>
    <row r="22" spans="1:49" ht="11.25" customHeight="1" x14ac:dyDescent="0.25">
      <c r="A22" s="54" t="str">
        <f t="shared" si="12"/>
        <v/>
      </c>
      <c r="B22" s="54" t="str">
        <f t="shared" si="0"/>
        <v/>
      </c>
      <c r="C22" s="54">
        <f t="shared" si="1"/>
        <v>0</v>
      </c>
      <c r="D22" s="54">
        <f t="shared" si="2"/>
        <v>0</v>
      </c>
      <c r="E22" s="54">
        <f t="shared" si="13"/>
        <v>0</v>
      </c>
      <c r="F22" s="9" t="str">
        <f>IF('1ERPA'!F22="","",'1ERPA'!F22)</f>
        <v/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54" t="str">
        <f t="shared" si="3"/>
        <v/>
      </c>
      <c r="AL22" s="54" t="str">
        <f t="shared" si="4"/>
        <v/>
      </c>
      <c r="AM22" s="55" t="str">
        <f t="shared" si="5"/>
        <v/>
      </c>
      <c r="AN22" s="55" t="str">
        <f>IF('2DOPM'!W25="","",IF('2DOPM'!W25=0,"",('2DOPM'!W25)*100))</f>
        <v/>
      </c>
      <c r="AO22" s="54" t="str">
        <f t="shared" si="6"/>
        <v/>
      </c>
      <c r="AP22" s="54" t="str">
        <f t="shared" si="7"/>
        <v/>
      </c>
      <c r="AQ22" s="55" t="str">
        <f t="shared" si="8"/>
        <v/>
      </c>
      <c r="AR22" s="55" t="str">
        <f>'1ERPA'!AM22</f>
        <v/>
      </c>
      <c r="AS22" s="55" t="str">
        <f>'1ERPA'!AO22</f>
        <v/>
      </c>
      <c r="AT22" s="55" t="str">
        <f>'1ERPA'!AQ22</f>
        <v/>
      </c>
      <c r="AU22" s="55" t="str">
        <f t="shared" si="9"/>
        <v/>
      </c>
      <c r="AV22" s="55" t="str">
        <f t="shared" si="10"/>
        <v/>
      </c>
      <c r="AW22" s="54" t="str">
        <f t="shared" si="11"/>
        <v/>
      </c>
    </row>
    <row r="23" spans="1:49" x14ac:dyDescent="0.25">
      <c r="A23" s="54" t="str">
        <f t="shared" si="12"/>
        <v/>
      </c>
      <c r="B23" s="54" t="str">
        <f t="shared" si="0"/>
        <v/>
      </c>
      <c r="C23" s="54">
        <f t="shared" si="1"/>
        <v>0</v>
      </c>
      <c r="D23" s="54">
        <f t="shared" si="2"/>
        <v>0</v>
      </c>
      <c r="E23" s="54">
        <f t="shared" si="13"/>
        <v>0</v>
      </c>
      <c r="F23" s="9" t="str">
        <f>IF('1ERPA'!F23="","",'1ERPA'!F23)</f>
        <v/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54" t="str">
        <f t="shared" si="3"/>
        <v/>
      </c>
      <c r="AL23" s="54" t="str">
        <f t="shared" si="4"/>
        <v/>
      </c>
      <c r="AM23" s="55" t="str">
        <f t="shared" si="5"/>
        <v/>
      </c>
      <c r="AN23" s="55" t="str">
        <f>IF('2DOPM'!W26="","",IF('2DOPM'!W26=0,"",('2DOPM'!W26)*100))</f>
        <v/>
      </c>
      <c r="AO23" s="54" t="str">
        <f t="shared" si="6"/>
        <v/>
      </c>
      <c r="AP23" s="54" t="str">
        <f t="shared" si="7"/>
        <v/>
      </c>
      <c r="AQ23" s="55" t="str">
        <f t="shared" si="8"/>
        <v/>
      </c>
      <c r="AR23" s="55" t="str">
        <f>'1ERPA'!AM23</f>
        <v/>
      </c>
      <c r="AS23" s="55" t="str">
        <f>'1ERPA'!AO23</f>
        <v/>
      </c>
      <c r="AT23" s="55" t="str">
        <f>'1ERPA'!AQ23</f>
        <v/>
      </c>
      <c r="AU23" s="55" t="str">
        <f t="shared" si="9"/>
        <v/>
      </c>
      <c r="AV23" s="55" t="str">
        <f t="shared" si="10"/>
        <v/>
      </c>
      <c r="AW23" s="54" t="str">
        <f t="shared" si="11"/>
        <v/>
      </c>
    </row>
    <row r="24" spans="1:49" x14ac:dyDescent="0.25">
      <c r="A24" s="54" t="str">
        <f t="shared" si="12"/>
        <v/>
      </c>
      <c r="B24" s="54" t="str">
        <f t="shared" si="0"/>
        <v/>
      </c>
      <c r="C24" s="54">
        <f t="shared" si="1"/>
        <v>0</v>
      </c>
      <c r="D24" s="54">
        <f t="shared" si="2"/>
        <v>0</v>
      </c>
      <c r="E24" s="54">
        <f t="shared" si="13"/>
        <v>0</v>
      </c>
      <c r="F24" s="9" t="str">
        <f>IF('1ERPA'!F24="","",'1ERPA'!F24)</f>
        <v/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54" t="str">
        <f t="shared" si="3"/>
        <v/>
      </c>
      <c r="AL24" s="54" t="str">
        <f t="shared" si="4"/>
        <v/>
      </c>
      <c r="AM24" s="55" t="str">
        <f t="shared" si="5"/>
        <v/>
      </c>
      <c r="AN24" s="55" t="str">
        <f>IF('2DOPM'!W27="","",IF('2DOPM'!W27=0,"",('2DOPM'!W27)*100))</f>
        <v/>
      </c>
      <c r="AO24" s="54" t="str">
        <f t="shared" si="6"/>
        <v/>
      </c>
      <c r="AP24" s="54" t="str">
        <f t="shared" si="7"/>
        <v/>
      </c>
      <c r="AQ24" s="55" t="str">
        <f t="shared" si="8"/>
        <v/>
      </c>
      <c r="AR24" s="55" t="str">
        <f>'1ERPA'!AM24</f>
        <v/>
      </c>
      <c r="AS24" s="55" t="str">
        <f>'1ERPA'!AO24</f>
        <v/>
      </c>
      <c r="AT24" s="55" t="str">
        <f>'1ERPA'!AQ24</f>
        <v/>
      </c>
      <c r="AU24" s="55" t="str">
        <f t="shared" si="9"/>
        <v/>
      </c>
      <c r="AV24" s="55" t="str">
        <f t="shared" si="10"/>
        <v/>
      </c>
      <c r="AW24" s="54" t="str">
        <f t="shared" si="11"/>
        <v/>
      </c>
    </row>
    <row r="25" spans="1:49" x14ac:dyDescent="0.25">
      <c r="A25" s="54" t="str">
        <f t="shared" si="12"/>
        <v/>
      </c>
      <c r="B25" s="54" t="str">
        <f t="shared" si="0"/>
        <v/>
      </c>
      <c r="C25" s="54">
        <f t="shared" si="1"/>
        <v>0</v>
      </c>
      <c r="D25" s="54">
        <f t="shared" si="2"/>
        <v>0</v>
      </c>
      <c r="E25" s="54">
        <f t="shared" si="13"/>
        <v>0</v>
      </c>
      <c r="F25" s="9" t="str">
        <f>IF('1ERPA'!F25="","",'1ERPA'!F25)</f>
        <v/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54" t="str">
        <f t="shared" si="3"/>
        <v/>
      </c>
      <c r="AL25" s="54" t="str">
        <f t="shared" si="4"/>
        <v/>
      </c>
      <c r="AM25" s="55" t="str">
        <f t="shared" si="5"/>
        <v/>
      </c>
      <c r="AN25" s="55" t="str">
        <f>IF('2DOPM'!W28="","",IF('2DOPM'!W28=0,"",('2DOPM'!W28)*100))</f>
        <v/>
      </c>
      <c r="AO25" s="54" t="str">
        <f t="shared" si="6"/>
        <v/>
      </c>
      <c r="AP25" s="54" t="str">
        <f t="shared" si="7"/>
        <v/>
      </c>
      <c r="AQ25" s="55" t="str">
        <f t="shared" si="8"/>
        <v/>
      </c>
      <c r="AR25" s="55" t="str">
        <f>'1ERPA'!AM25</f>
        <v/>
      </c>
      <c r="AS25" s="55" t="str">
        <f>'1ERPA'!AO25</f>
        <v/>
      </c>
      <c r="AT25" s="55" t="str">
        <f>'1ERPA'!AQ25</f>
        <v/>
      </c>
      <c r="AU25" s="55" t="str">
        <f t="shared" si="9"/>
        <v/>
      </c>
      <c r="AV25" s="55" t="str">
        <f t="shared" si="10"/>
        <v/>
      </c>
      <c r="AW25" s="54" t="str">
        <f t="shared" si="11"/>
        <v/>
      </c>
    </row>
    <row r="26" spans="1:49" x14ac:dyDescent="0.25">
      <c r="A26" s="54" t="str">
        <f t="shared" si="12"/>
        <v/>
      </c>
      <c r="B26" s="54" t="str">
        <f t="shared" si="0"/>
        <v/>
      </c>
      <c r="C26" s="54">
        <f t="shared" si="1"/>
        <v>0</v>
      </c>
      <c r="D26" s="54">
        <f t="shared" si="2"/>
        <v>0</v>
      </c>
      <c r="E26" s="54">
        <f t="shared" si="13"/>
        <v>0</v>
      </c>
      <c r="F26" s="9" t="str">
        <f>IF('1ERPA'!F26="","",'1ERPA'!F26)</f>
        <v/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54" t="str">
        <f t="shared" si="3"/>
        <v/>
      </c>
      <c r="AL26" s="54" t="str">
        <f t="shared" si="4"/>
        <v/>
      </c>
      <c r="AM26" s="55" t="str">
        <f t="shared" si="5"/>
        <v/>
      </c>
      <c r="AN26" s="55" t="str">
        <f>IF('2DOPM'!W29="","",IF('2DOPM'!W29=0,"",('2DOPM'!W29)*100))</f>
        <v/>
      </c>
      <c r="AO26" s="54" t="str">
        <f t="shared" si="6"/>
        <v/>
      </c>
      <c r="AP26" s="54" t="str">
        <f t="shared" si="7"/>
        <v/>
      </c>
      <c r="AQ26" s="55" t="str">
        <f t="shared" si="8"/>
        <v/>
      </c>
      <c r="AR26" s="55" t="str">
        <f>'1ERPA'!AM26</f>
        <v/>
      </c>
      <c r="AS26" s="55" t="str">
        <f>'1ERPA'!AO26</f>
        <v/>
      </c>
      <c r="AT26" s="55" t="str">
        <f>'1ERPA'!AQ26</f>
        <v/>
      </c>
      <c r="AU26" s="55" t="str">
        <f t="shared" si="9"/>
        <v/>
      </c>
      <c r="AV26" s="55" t="str">
        <f t="shared" si="10"/>
        <v/>
      </c>
      <c r="AW26" s="54" t="str">
        <f t="shared" si="11"/>
        <v/>
      </c>
    </row>
    <row r="27" spans="1:49" x14ac:dyDescent="0.25">
      <c r="A27" s="54" t="str">
        <f t="shared" si="12"/>
        <v/>
      </c>
      <c r="B27" s="54" t="str">
        <f t="shared" si="0"/>
        <v/>
      </c>
      <c r="C27" s="54">
        <f t="shared" si="1"/>
        <v>0</v>
      </c>
      <c r="D27" s="54">
        <f t="shared" si="2"/>
        <v>0</v>
      </c>
      <c r="E27" s="54">
        <f t="shared" si="13"/>
        <v>0</v>
      </c>
      <c r="F27" s="9" t="str">
        <f>IF('1ERPA'!F27="","",'1ERPA'!F27)</f>
        <v/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54" t="str">
        <f t="shared" si="3"/>
        <v/>
      </c>
      <c r="AL27" s="54" t="str">
        <f t="shared" si="4"/>
        <v/>
      </c>
      <c r="AM27" s="55" t="str">
        <f t="shared" si="5"/>
        <v/>
      </c>
      <c r="AN27" s="55" t="str">
        <f>IF('2DOPM'!W30="","",IF('2DOPM'!W30=0,"",('2DOPM'!W30)*100))</f>
        <v/>
      </c>
      <c r="AO27" s="54" t="str">
        <f t="shared" si="6"/>
        <v/>
      </c>
      <c r="AP27" s="54" t="str">
        <f t="shared" si="7"/>
        <v/>
      </c>
      <c r="AQ27" s="55" t="str">
        <f t="shared" si="8"/>
        <v/>
      </c>
      <c r="AR27" s="55" t="str">
        <f>'1ERPA'!AM27</f>
        <v/>
      </c>
      <c r="AS27" s="55" t="str">
        <f>'1ERPA'!AO27</f>
        <v/>
      </c>
      <c r="AT27" s="55" t="str">
        <f>'1ERPA'!AQ27</f>
        <v/>
      </c>
      <c r="AU27" s="55" t="str">
        <f t="shared" si="9"/>
        <v/>
      </c>
      <c r="AV27" s="55" t="str">
        <f t="shared" si="10"/>
        <v/>
      </c>
      <c r="AW27" s="54" t="str">
        <f t="shared" si="11"/>
        <v/>
      </c>
    </row>
    <row r="28" spans="1:49" x14ac:dyDescent="0.25">
      <c r="A28" s="54" t="str">
        <f t="shared" si="12"/>
        <v/>
      </c>
      <c r="B28" s="54" t="str">
        <f t="shared" si="0"/>
        <v/>
      </c>
      <c r="C28" s="54">
        <f t="shared" si="1"/>
        <v>0</v>
      </c>
      <c r="D28" s="54">
        <f t="shared" si="2"/>
        <v>0</v>
      </c>
      <c r="E28" s="54">
        <f t="shared" si="13"/>
        <v>0</v>
      </c>
      <c r="F28" s="9" t="str">
        <f>IF('1ERPA'!F28="","",'1ERPA'!F28)</f>
        <v/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54" t="str">
        <f t="shared" si="3"/>
        <v/>
      </c>
      <c r="AL28" s="54" t="str">
        <f t="shared" si="4"/>
        <v/>
      </c>
      <c r="AM28" s="55" t="str">
        <f t="shared" si="5"/>
        <v/>
      </c>
      <c r="AN28" s="55" t="str">
        <f>IF('2DOPM'!W31="","",IF('2DOPM'!W31=0,"",('2DOPM'!W31)*100))</f>
        <v/>
      </c>
      <c r="AO28" s="54" t="str">
        <f t="shared" si="6"/>
        <v/>
      </c>
      <c r="AP28" s="54" t="str">
        <f t="shared" si="7"/>
        <v/>
      </c>
      <c r="AQ28" s="55" t="str">
        <f t="shared" si="8"/>
        <v/>
      </c>
      <c r="AR28" s="55" t="str">
        <f>'1ERPA'!AM28</f>
        <v/>
      </c>
      <c r="AS28" s="55" t="str">
        <f>'1ERPA'!AO28</f>
        <v/>
      </c>
      <c r="AT28" s="55" t="str">
        <f>'1ERPA'!AQ28</f>
        <v/>
      </c>
      <c r="AU28" s="55" t="str">
        <f t="shared" si="9"/>
        <v/>
      </c>
      <c r="AV28" s="55" t="str">
        <f t="shared" si="10"/>
        <v/>
      </c>
      <c r="AW28" s="54" t="str">
        <f t="shared" si="11"/>
        <v/>
      </c>
    </row>
    <row r="29" spans="1:49" x14ac:dyDescent="0.25">
      <c r="A29" s="54" t="str">
        <f t="shared" si="12"/>
        <v/>
      </c>
      <c r="B29" s="54" t="str">
        <f t="shared" si="0"/>
        <v/>
      </c>
      <c r="C29" s="54">
        <f t="shared" si="1"/>
        <v>0</v>
      </c>
      <c r="D29" s="54">
        <f t="shared" si="2"/>
        <v>0</v>
      </c>
      <c r="E29" s="54">
        <f t="shared" si="13"/>
        <v>0</v>
      </c>
      <c r="F29" s="9" t="str">
        <f>IF('1ERPA'!F29="","",'1ERPA'!F29)</f>
        <v/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54" t="str">
        <f t="shared" si="3"/>
        <v/>
      </c>
      <c r="AL29" s="54" t="str">
        <f t="shared" si="4"/>
        <v/>
      </c>
      <c r="AM29" s="55" t="str">
        <f t="shared" si="5"/>
        <v/>
      </c>
      <c r="AN29" s="55" t="str">
        <f>IF('2DOPM'!W32="","",IF('2DOPM'!W32=0,"",('2DOPM'!W32)*100))</f>
        <v/>
      </c>
      <c r="AO29" s="54" t="str">
        <f t="shared" si="6"/>
        <v/>
      </c>
      <c r="AP29" s="54" t="str">
        <f t="shared" si="7"/>
        <v/>
      </c>
      <c r="AQ29" s="55" t="str">
        <f t="shared" si="8"/>
        <v/>
      </c>
      <c r="AR29" s="55" t="str">
        <f>'1ERPA'!AM29</f>
        <v/>
      </c>
      <c r="AS29" s="55" t="str">
        <f>'1ERPA'!AO29</f>
        <v/>
      </c>
      <c r="AT29" s="55" t="str">
        <f>'1ERPA'!AQ29</f>
        <v/>
      </c>
      <c r="AU29" s="55" t="str">
        <f t="shared" si="9"/>
        <v/>
      </c>
      <c r="AV29" s="55" t="str">
        <f t="shared" si="10"/>
        <v/>
      </c>
      <c r="AW29" s="54" t="str">
        <f t="shared" si="11"/>
        <v/>
      </c>
    </row>
    <row r="30" spans="1:49" x14ac:dyDescent="0.25">
      <c r="A30" s="54" t="str">
        <f t="shared" si="12"/>
        <v/>
      </c>
      <c r="B30" s="54" t="str">
        <f t="shared" si="0"/>
        <v/>
      </c>
      <c r="C30" s="54">
        <f t="shared" si="1"/>
        <v>0</v>
      </c>
      <c r="D30" s="54">
        <f t="shared" si="2"/>
        <v>0</v>
      </c>
      <c r="E30" s="54">
        <f t="shared" si="13"/>
        <v>0</v>
      </c>
      <c r="F30" s="9" t="str">
        <f>IF('1ERPA'!F30="","",'1ERPA'!F30)</f>
        <v/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54" t="str">
        <f t="shared" si="3"/>
        <v/>
      </c>
      <c r="AL30" s="54" t="str">
        <f t="shared" si="4"/>
        <v/>
      </c>
      <c r="AM30" s="55" t="str">
        <f t="shared" si="5"/>
        <v/>
      </c>
      <c r="AN30" s="55" t="str">
        <f>IF('2DOPM'!W33="","",IF('2DOPM'!W33=0,"",('2DOPM'!W33)*100))</f>
        <v/>
      </c>
      <c r="AO30" s="54" t="str">
        <f t="shared" si="6"/>
        <v/>
      </c>
      <c r="AP30" s="54" t="str">
        <f t="shared" si="7"/>
        <v/>
      </c>
      <c r="AQ30" s="55" t="str">
        <f t="shared" si="8"/>
        <v/>
      </c>
      <c r="AR30" s="55" t="str">
        <f>'1ERPA'!AM30</f>
        <v/>
      </c>
      <c r="AS30" s="55" t="str">
        <f>'1ERPA'!AO30</f>
        <v/>
      </c>
      <c r="AT30" s="55" t="str">
        <f>'1ERPA'!AQ30</f>
        <v/>
      </c>
      <c r="AU30" s="55" t="str">
        <f t="shared" si="9"/>
        <v/>
      </c>
      <c r="AV30" s="55" t="str">
        <f t="shared" si="10"/>
        <v/>
      </c>
      <c r="AW30" s="54" t="str">
        <f t="shared" si="11"/>
        <v/>
      </c>
    </row>
    <row r="31" spans="1:49" x14ac:dyDescent="0.25">
      <c r="A31" s="54" t="str">
        <f t="shared" si="12"/>
        <v/>
      </c>
      <c r="B31" s="54" t="str">
        <f t="shared" si="0"/>
        <v/>
      </c>
      <c r="C31" s="54">
        <f t="shared" si="1"/>
        <v>0</v>
      </c>
      <c r="D31" s="54">
        <f t="shared" si="2"/>
        <v>0</v>
      </c>
      <c r="E31" s="54">
        <f t="shared" si="13"/>
        <v>0</v>
      </c>
      <c r="F31" s="9" t="str">
        <f>IF('1ERPA'!F31="","",'1ERPA'!F31)</f>
        <v/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54" t="str">
        <f t="shared" si="3"/>
        <v/>
      </c>
      <c r="AL31" s="54" t="str">
        <f t="shared" si="4"/>
        <v/>
      </c>
      <c r="AM31" s="55" t="str">
        <f t="shared" si="5"/>
        <v/>
      </c>
      <c r="AN31" s="55" t="str">
        <f>IF('2DOPM'!W34="","",IF('2DOPM'!W34=0,"",('2DOPM'!W34)*100))</f>
        <v/>
      </c>
      <c r="AO31" s="54" t="str">
        <f t="shared" si="6"/>
        <v/>
      </c>
      <c r="AP31" s="54" t="str">
        <f t="shared" si="7"/>
        <v/>
      </c>
      <c r="AQ31" s="55" t="str">
        <f t="shared" si="8"/>
        <v/>
      </c>
      <c r="AR31" s="55" t="str">
        <f>'1ERPA'!AM31</f>
        <v/>
      </c>
      <c r="AS31" s="55" t="str">
        <f>'1ERPA'!AO31</f>
        <v/>
      </c>
      <c r="AT31" s="55" t="str">
        <f>'1ERPA'!AQ31</f>
        <v/>
      </c>
      <c r="AU31" s="55" t="str">
        <f t="shared" si="9"/>
        <v/>
      </c>
      <c r="AV31" s="55" t="str">
        <f t="shared" si="10"/>
        <v/>
      </c>
      <c r="AW31" s="54" t="str">
        <f t="shared" si="11"/>
        <v/>
      </c>
    </row>
    <row r="32" spans="1:49" x14ac:dyDescent="0.25">
      <c r="A32" s="54" t="str">
        <f t="shared" si="12"/>
        <v/>
      </c>
      <c r="B32" s="54" t="str">
        <f t="shared" si="0"/>
        <v/>
      </c>
      <c r="C32" s="54">
        <f t="shared" si="1"/>
        <v>0</v>
      </c>
      <c r="D32" s="54">
        <f t="shared" si="2"/>
        <v>0</v>
      </c>
      <c r="E32" s="54">
        <f t="shared" si="13"/>
        <v>0</v>
      </c>
      <c r="F32" s="9" t="str">
        <f>IF('1ERPA'!F32="","",'1ERPA'!F32)</f>
        <v/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54" t="str">
        <f t="shared" si="3"/>
        <v/>
      </c>
      <c r="AL32" s="54" t="str">
        <f t="shared" si="4"/>
        <v/>
      </c>
      <c r="AM32" s="55" t="str">
        <f t="shared" si="5"/>
        <v/>
      </c>
      <c r="AN32" s="55" t="str">
        <f>IF('2DOPM'!W35="","",IF('2DOPM'!W35=0,"",('2DOPM'!W35)*100))</f>
        <v/>
      </c>
      <c r="AO32" s="54" t="str">
        <f t="shared" si="6"/>
        <v/>
      </c>
      <c r="AP32" s="54" t="str">
        <f t="shared" si="7"/>
        <v/>
      </c>
      <c r="AQ32" s="55" t="str">
        <f t="shared" si="8"/>
        <v/>
      </c>
      <c r="AR32" s="55" t="str">
        <f>'1ERPA'!AM32</f>
        <v/>
      </c>
      <c r="AS32" s="55" t="str">
        <f>'1ERPA'!AO32</f>
        <v/>
      </c>
      <c r="AT32" s="55" t="str">
        <f>'1ERPA'!AQ32</f>
        <v/>
      </c>
      <c r="AU32" s="55" t="str">
        <f t="shared" si="9"/>
        <v/>
      </c>
      <c r="AV32" s="55" t="str">
        <f t="shared" si="10"/>
        <v/>
      </c>
      <c r="AW32" s="54" t="str">
        <f t="shared" si="11"/>
        <v/>
      </c>
    </row>
    <row r="33" spans="1:49" x14ac:dyDescent="0.25">
      <c r="A33" s="54" t="str">
        <f t="shared" si="12"/>
        <v/>
      </c>
      <c r="B33" s="54" t="str">
        <f t="shared" si="0"/>
        <v/>
      </c>
      <c r="C33" s="54">
        <f t="shared" si="1"/>
        <v>0</v>
      </c>
      <c r="D33" s="54">
        <f t="shared" si="2"/>
        <v>0</v>
      </c>
      <c r="E33" s="54">
        <f t="shared" si="13"/>
        <v>0</v>
      </c>
      <c r="F33" s="9" t="str">
        <f>IF('1ERPA'!F33="","",'1ERPA'!F33)</f>
        <v/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54" t="str">
        <f t="shared" si="3"/>
        <v/>
      </c>
      <c r="AL33" s="54" t="str">
        <f t="shared" si="4"/>
        <v/>
      </c>
      <c r="AM33" s="55" t="str">
        <f t="shared" si="5"/>
        <v/>
      </c>
      <c r="AN33" s="55" t="str">
        <f>IF('2DOPM'!W36="","",IF('2DOPM'!W36=0,"",('2DOPM'!W36)*100))</f>
        <v/>
      </c>
      <c r="AO33" s="54" t="str">
        <f t="shared" si="6"/>
        <v/>
      </c>
      <c r="AP33" s="54" t="str">
        <f t="shared" si="7"/>
        <v/>
      </c>
      <c r="AQ33" s="55" t="str">
        <f t="shared" si="8"/>
        <v/>
      </c>
      <c r="AR33" s="55" t="str">
        <f>'1ERPA'!AM33</f>
        <v/>
      </c>
      <c r="AS33" s="55" t="str">
        <f>'1ERPA'!AO33</f>
        <v/>
      </c>
      <c r="AT33" s="55" t="str">
        <f>'1ERPA'!AQ33</f>
        <v/>
      </c>
      <c r="AU33" s="55" t="str">
        <f t="shared" si="9"/>
        <v/>
      </c>
      <c r="AV33" s="55" t="str">
        <f t="shared" si="10"/>
        <v/>
      </c>
      <c r="AW33" s="54" t="str">
        <f t="shared" si="11"/>
        <v/>
      </c>
    </row>
    <row r="34" spans="1:49" x14ac:dyDescent="0.25">
      <c r="A34" s="54" t="str">
        <f t="shared" si="12"/>
        <v/>
      </c>
      <c r="B34" s="54" t="str">
        <f t="shared" si="0"/>
        <v/>
      </c>
      <c r="C34" s="54">
        <f t="shared" si="1"/>
        <v>0</v>
      </c>
      <c r="D34" s="54">
        <f t="shared" si="2"/>
        <v>0</v>
      </c>
      <c r="E34" s="54">
        <f t="shared" si="13"/>
        <v>0</v>
      </c>
      <c r="F34" s="9" t="str">
        <f>IF('1ERPA'!F34="","",'1ERPA'!F34)</f>
        <v/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54" t="str">
        <f t="shared" si="3"/>
        <v/>
      </c>
      <c r="AL34" s="54" t="str">
        <f t="shared" si="4"/>
        <v/>
      </c>
      <c r="AM34" s="55" t="str">
        <f t="shared" si="5"/>
        <v/>
      </c>
      <c r="AN34" s="55" t="str">
        <f>IF('2DOPM'!W37="","",IF('2DOPM'!W37=0,"",('2DOPM'!W37)*100))</f>
        <v/>
      </c>
      <c r="AO34" s="54" t="str">
        <f t="shared" si="6"/>
        <v/>
      </c>
      <c r="AP34" s="54" t="str">
        <f t="shared" si="7"/>
        <v/>
      </c>
      <c r="AQ34" s="55" t="str">
        <f t="shared" si="8"/>
        <v/>
      </c>
      <c r="AR34" s="55" t="str">
        <f>'1ERPA'!AM34</f>
        <v/>
      </c>
      <c r="AS34" s="55" t="str">
        <f>'1ERPA'!AO34</f>
        <v/>
      </c>
      <c r="AT34" s="55" t="str">
        <f>'1ERPA'!AQ34</f>
        <v/>
      </c>
      <c r="AU34" s="55" t="str">
        <f t="shared" si="9"/>
        <v/>
      </c>
      <c r="AV34" s="55" t="str">
        <f t="shared" si="10"/>
        <v/>
      </c>
      <c r="AW34" s="54" t="str">
        <f t="shared" si="11"/>
        <v/>
      </c>
    </row>
    <row r="35" spans="1:49" x14ac:dyDescent="0.25">
      <c r="A35" s="54" t="str">
        <f t="shared" si="12"/>
        <v/>
      </c>
      <c r="B35" s="54" t="str">
        <f t="shared" si="0"/>
        <v/>
      </c>
      <c r="C35" s="54">
        <f t="shared" si="1"/>
        <v>0</v>
      </c>
      <c r="D35" s="54">
        <f t="shared" si="2"/>
        <v>0</v>
      </c>
      <c r="E35" s="54">
        <f t="shared" si="13"/>
        <v>0</v>
      </c>
      <c r="F35" s="9" t="str">
        <f>IF('1ERPA'!F35="","",'1ERPA'!F35)</f>
        <v/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54" t="str">
        <f t="shared" si="3"/>
        <v/>
      </c>
      <c r="AL35" s="54" t="str">
        <f t="shared" si="4"/>
        <v/>
      </c>
      <c r="AM35" s="55" t="str">
        <f t="shared" si="5"/>
        <v/>
      </c>
      <c r="AN35" s="55" t="str">
        <f>IF('2DOPM'!W38="","",IF('2DOPM'!W38=0,"",('2DOPM'!W38)*100))</f>
        <v/>
      </c>
      <c r="AO35" s="54" t="str">
        <f t="shared" si="6"/>
        <v/>
      </c>
      <c r="AP35" s="54" t="str">
        <f t="shared" si="7"/>
        <v/>
      </c>
      <c r="AQ35" s="55" t="str">
        <f t="shared" si="8"/>
        <v/>
      </c>
      <c r="AR35" s="55" t="str">
        <f>'1ERPA'!AM35</f>
        <v/>
      </c>
      <c r="AS35" s="55" t="str">
        <f>'1ERPA'!AO35</f>
        <v/>
      </c>
      <c r="AT35" s="55" t="str">
        <f>'1ERPA'!AQ35</f>
        <v/>
      </c>
      <c r="AU35" s="55" t="str">
        <f t="shared" si="9"/>
        <v/>
      </c>
      <c r="AV35" s="55" t="str">
        <f t="shared" si="10"/>
        <v/>
      </c>
      <c r="AW35" s="54" t="str">
        <f t="shared" si="11"/>
        <v/>
      </c>
    </row>
    <row r="36" spans="1:49" x14ac:dyDescent="0.25">
      <c r="A36" s="54" t="str">
        <f t="shared" si="12"/>
        <v/>
      </c>
      <c r="B36" s="54" t="str">
        <f t="shared" si="0"/>
        <v/>
      </c>
      <c r="C36" s="54">
        <f t="shared" si="1"/>
        <v>0</v>
      </c>
      <c r="D36" s="54">
        <f t="shared" si="2"/>
        <v>0</v>
      </c>
      <c r="E36" s="54">
        <f t="shared" si="13"/>
        <v>0</v>
      </c>
      <c r="F36" s="9" t="str">
        <f>IF('1ERPA'!F36="","",'1ERPA'!F36)</f>
        <v/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54" t="str">
        <f t="shared" si="3"/>
        <v/>
      </c>
      <c r="AL36" s="54" t="str">
        <f t="shared" si="4"/>
        <v/>
      </c>
      <c r="AM36" s="55" t="str">
        <f t="shared" si="5"/>
        <v/>
      </c>
      <c r="AN36" s="55" t="str">
        <f>IF('2DOPM'!W39="","",IF('2DOPM'!W39=0,"",('2DOPM'!W39)*100))</f>
        <v/>
      </c>
      <c r="AO36" s="54" t="str">
        <f t="shared" si="6"/>
        <v/>
      </c>
      <c r="AP36" s="54" t="str">
        <f t="shared" si="7"/>
        <v/>
      </c>
      <c r="AQ36" s="55" t="str">
        <f t="shared" si="8"/>
        <v/>
      </c>
      <c r="AR36" s="55" t="str">
        <f>'1ERPA'!AM36</f>
        <v/>
      </c>
      <c r="AS36" s="55" t="str">
        <f>'1ERPA'!AO36</f>
        <v/>
      </c>
      <c r="AT36" s="55" t="str">
        <f>'1ERPA'!AQ36</f>
        <v/>
      </c>
      <c r="AU36" s="55" t="str">
        <f t="shared" si="9"/>
        <v/>
      </c>
      <c r="AV36" s="55" t="str">
        <f t="shared" si="10"/>
        <v/>
      </c>
      <c r="AW36" s="54" t="str">
        <f t="shared" si="11"/>
        <v/>
      </c>
    </row>
    <row r="37" spans="1:49" x14ac:dyDescent="0.25">
      <c r="A37" s="54" t="str">
        <f t="shared" si="12"/>
        <v/>
      </c>
      <c r="B37" s="54" t="str">
        <f t="shared" si="0"/>
        <v/>
      </c>
      <c r="C37" s="54">
        <f t="shared" si="1"/>
        <v>0</v>
      </c>
      <c r="D37" s="54">
        <f t="shared" si="2"/>
        <v>0</v>
      </c>
      <c r="E37" s="54">
        <f t="shared" si="13"/>
        <v>0</v>
      </c>
      <c r="F37" s="9" t="str">
        <f>IF('1ERPA'!F37="","",'1ERPA'!F37)</f>
        <v/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4" t="str">
        <f t="shared" si="3"/>
        <v/>
      </c>
      <c r="AL37" s="54" t="str">
        <f t="shared" si="4"/>
        <v/>
      </c>
      <c r="AM37" s="55" t="str">
        <f t="shared" si="5"/>
        <v/>
      </c>
      <c r="AN37" s="55" t="str">
        <f>IF('2DOPM'!W40="","",IF('2DOPM'!W40=0,"",('2DOPM'!W40)*100))</f>
        <v/>
      </c>
      <c r="AO37" s="54" t="str">
        <f t="shared" si="6"/>
        <v/>
      </c>
      <c r="AP37" s="54" t="str">
        <f t="shared" si="7"/>
        <v/>
      </c>
      <c r="AQ37" s="55" t="str">
        <f t="shared" si="8"/>
        <v/>
      </c>
      <c r="AR37" s="55" t="str">
        <f>'1ERPA'!AM37</f>
        <v/>
      </c>
      <c r="AS37" s="55" t="str">
        <f>'1ERPA'!AO37</f>
        <v/>
      </c>
      <c r="AT37" s="55" t="str">
        <f>'1ERPA'!AQ37</f>
        <v/>
      </c>
      <c r="AU37" s="55" t="str">
        <f t="shared" si="9"/>
        <v/>
      </c>
      <c r="AV37" s="55" t="str">
        <f t="shared" si="10"/>
        <v/>
      </c>
      <c r="AW37" s="54" t="str">
        <f t="shared" si="11"/>
        <v/>
      </c>
    </row>
    <row r="38" spans="1:49" x14ac:dyDescent="0.25">
      <c r="A38" s="54" t="str">
        <f t="shared" si="12"/>
        <v/>
      </c>
      <c r="B38" s="54" t="str">
        <f t="shared" si="0"/>
        <v/>
      </c>
      <c r="C38" s="54">
        <f t="shared" si="1"/>
        <v>0</v>
      </c>
      <c r="D38" s="54">
        <f t="shared" si="2"/>
        <v>0</v>
      </c>
      <c r="E38" s="54">
        <f t="shared" si="13"/>
        <v>0</v>
      </c>
      <c r="F38" s="9" t="str">
        <f>IF('1ERPA'!F38="","",'1ERPA'!F38)</f>
        <v/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54" t="str">
        <f t="shared" si="3"/>
        <v/>
      </c>
      <c r="AL38" s="54" t="str">
        <f t="shared" si="4"/>
        <v/>
      </c>
      <c r="AM38" s="55" t="str">
        <f t="shared" si="5"/>
        <v/>
      </c>
      <c r="AN38" s="55" t="str">
        <f>IF('2DOPM'!W41="","",IF('2DOPM'!W41=0,"",('2DOPM'!W41)*100))</f>
        <v/>
      </c>
      <c r="AO38" s="54" t="str">
        <f t="shared" si="6"/>
        <v/>
      </c>
      <c r="AP38" s="54" t="str">
        <f t="shared" si="7"/>
        <v/>
      </c>
      <c r="AQ38" s="55" t="str">
        <f t="shared" si="8"/>
        <v/>
      </c>
      <c r="AR38" s="55" t="str">
        <f>'1ERPA'!AM38</f>
        <v/>
      </c>
      <c r="AS38" s="55" t="str">
        <f>'1ERPA'!AO38</f>
        <v/>
      </c>
      <c r="AT38" s="55" t="str">
        <f>'1ERPA'!AQ38</f>
        <v/>
      </c>
      <c r="AU38" s="55" t="str">
        <f t="shared" si="9"/>
        <v/>
      </c>
      <c r="AV38" s="55" t="str">
        <f t="shared" si="10"/>
        <v/>
      </c>
      <c r="AW38" s="54" t="str">
        <f t="shared" si="11"/>
        <v/>
      </c>
    </row>
    <row r="39" spans="1:49" x14ac:dyDescent="0.25">
      <c r="A39" s="54" t="str">
        <f t="shared" si="12"/>
        <v/>
      </c>
      <c r="B39" s="54" t="str">
        <f t="shared" si="0"/>
        <v/>
      </c>
      <c r="C39" s="54">
        <f t="shared" si="1"/>
        <v>0</v>
      </c>
      <c r="D39" s="54">
        <f t="shared" si="2"/>
        <v>0</v>
      </c>
      <c r="E39" s="54">
        <f t="shared" si="13"/>
        <v>0</v>
      </c>
      <c r="F39" s="9" t="str">
        <f>IF('1ERPA'!F39="","",'1ERPA'!F39)</f>
        <v/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54" t="str">
        <f t="shared" si="3"/>
        <v/>
      </c>
      <c r="AL39" s="54" t="str">
        <f t="shared" si="4"/>
        <v/>
      </c>
      <c r="AM39" s="55" t="str">
        <f t="shared" si="5"/>
        <v/>
      </c>
      <c r="AN39" s="55" t="str">
        <f>IF('2DOPM'!W42="","",IF('2DOPM'!W42=0,"",('2DOPM'!W42)*100))</f>
        <v/>
      </c>
      <c r="AO39" s="54" t="str">
        <f t="shared" si="6"/>
        <v/>
      </c>
      <c r="AP39" s="54" t="str">
        <f t="shared" si="7"/>
        <v/>
      </c>
      <c r="AQ39" s="55" t="str">
        <f t="shared" si="8"/>
        <v/>
      </c>
      <c r="AR39" s="55" t="str">
        <f>'1ERPA'!AM39</f>
        <v/>
      </c>
      <c r="AS39" s="55" t="str">
        <f>'1ERPA'!AO39</f>
        <v/>
      </c>
      <c r="AT39" s="55" t="str">
        <f>'1ERPA'!AQ39</f>
        <v/>
      </c>
      <c r="AU39" s="55" t="str">
        <f t="shared" si="9"/>
        <v/>
      </c>
      <c r="AV39" s="55" t="str">
        <f t="shared" si="10"/>
        <v/>
      </c>
      <c r="AW39" s="54" t="str">
        <f t="shared" si="11"/>
        <v/>
      </c>
    </row>
    <row r="40" spans="1:49" x14ac:dyDescent="0.25">
      <c r="A40" s="54" t="str">
        <f t="shared" si="12"/>
        <v/>
      </c>
      <c r="B40" s="54" t="str">
        <f t="shared" si="0"/>
        <v/>
      </c>
      <c r="C40" s="54">
        <f t="shared" si="1"/>
        <v>0</v>
      </c>
      <c r="D40" s="54">
        <f t="shared" si="2"/>
        <v>0</v>
      </c>
      <c r="E40" s="54">
        <f t="shared" si="13"/>
        <v>0</v>
      </c>
      <c r="F40" s="9" t="str">
        <f>IF('1ERPA'!F40="","",'1ERPA'!F40)</f>
        <v/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54" t="str">
        <f t="shared" si="3"/>
        <v/>
      </c>
      <c r="AL40" s="54" t="str">
        <f t="shared" si="4"/>
        <v/>
      </c>
      <c r="AM40" s="55" t="str">
        <f t="shared" si="5"/>
        <v/>
      </c>
      <c r="AN40" s="55" t="str">
        <f>IF('2DOPM'!W43="","",IF('2DOPM'!W43=0,"",('2DOPM'!W43)*100))</f>
        <v/>
      </c>
      <c r="AO40" s="54" t="str">
        <f t="shared" si="6"/>
        <v/>
      </c>
      <c r="AP40" s="54" t="str">
        <f t="shared" si="7"/>
        <v/>
      </c>
      <c r="AQ40" s="55" t="str">
        <f t="shared" si="8"/>
        <v/>
      </c>
      <c r="AR40" s="55" t="str">
        <f>'1ERPA'!AM40</f>
        <v/>
      </c>
      <c r="AS40" s="55" t="str">
        <f>'1ERPA'!AO40</f>
        <v/>
      </c>
      <c r="AT40" s="55" t="str">
        <f>'1ERPA'!AQ40</f>
        <v/>
      </c>
      <c r="AU40" s="55" t="str">
        <f t="shared" si="9"/>
        <v/>
      </c>
      <c r="AV40" s="55" t="str">
        <f t="shared" si="10"/>
        <v/>
      </c>
      <c r="AW40" s="54" t="str">
        <f t="shared" si="11"/>
        <v/>
      </c>
    </row>
    <row r="41" spans="1:49" x14ac:dyDescent="0.25">
      <c r="A41" s="54" t="str">
        <f t="shared" si="12"/>
        <v/>
      </c>
      <c r="B41" s="54" t="str">
        <f t="shared" si="0"/>
        <v/>
      </c>
      <c r="C41" s="54">
        <f t="shared" si="1"/>
        <v>0</v>
      </c>
      <c r="D41" s="54">
        <f t="shared" si="2"/>
        <v>0</v>
      </c>
      <c r="E41" s="54">
        <f t="shared" si="13"/>
        <v>0</v>
      </c>
      <c r="F41" s="9" t="str">
        <f>IF('1ERPA'!F41="","",'1ERPA'!F41)</f>
        <v/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54" t="str">
        <f t="shared" si="3"/>
        <v/>
      </c>
      <c r="AL41" s="54" t="str">
        <f t="shared" si="4"/>
        <v/>
      </c>
      <c r="AM41" s="55" t="str">
        <f t="shared" si="5"/>
        <v/>
      </c>
      <c r="AN41" s="55" t="str">
        <f>IF('2DOPM'!W44="","",IF('2DOPM'!W44=0,"",('2DOPM'!W44)*100))</f>
        <v/>
      </c>
      <c r="AO41" s="54" t="str">
        <f t="shared" si="6"/>
        <v/>
      </c>
      <c r="AP41" s="54" t="str">
        <f t="shared" si="7"/>
        <v/>
      </c>
      <c r="AQ41" s="55" t="str">
        <f t="shared" si="8"/>
        <v/>
      </c>
      <c r="AR41" s="55" t="str">
        <f>'1ERPA'!AM41</f>
        <v/>
      </c>
      <c r="AS41" s="55" t="str">
        <f>'1ERPA'!AO41</f>
        <v/>
      </c>
      <c r="AT41" s="55" t="str">
        <f>'1ERPA'!AQ41</f>
        <v/>
      </c>
      <c r="AU41" s="55" t="str">
        <f t="shared" si="9"/>
        <v/>
      </c>
      <c r="AV41" s="55" t="str">
        <f t="shared" si="10"/>
        <v/>
      </c>
      <c r="AW41" s="54" t="str">
        <f t="shared" si="11"/>
        <v/>
      </c>
    </row>
    <row r="42" spans="1:49" x14ac:dyDescent="0.25">
      <c r="A42" s="54" t="str">
        <f t="shared" si="12"/>
        <v/>
      </c>
      <c r="B42" s="54" t="str">
        <f t="shared" si="0"/>
        <v/>
      </c>
      <c r="C42" s="54">
        <f t="shared" si="1"/>
        <v>0</v>
      </c>
      <c r="D42" s="54">
        <f t="shared" si="2"/>
        <v>0</v>
      </c>
      <c r="E42" s="54">
        <f t="shared" si="13"/>
        <v>0</v>
      </c>
      <c r="F42" s="9" t="str">
        <f>IF('1ERPA'!F42="","",'1ERPA'!F42)</f>
        <v/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54" t="str">
        <f t="shared" si="3"/>
        <v/>
      </c>
      <c r="AL42" s="54" t="str">
        <f t="shared" si="4"/>
        <v/>
      </c>
      <c r="AM42" s="55" t="str">
        <f t="shared" si="5"/>
        <v/>
      </c>
      <c r="AN42" s="55" t="str">
        <f>IF('2DOPM'!W45="","",IF('2DOPM'!W45=0,"",('2DOPM'!W45)*100))</f>
        <v/>
      </c>
      <c r="AO42" s="54" t="str">
        <f t="shared" si="6"/>
        <v/>
      </c>
      <c r="AP42" s="54" t="str">
        <f t="shared" si="7"/>
        <v/>
      </c>
      <c r="AQ42" s="55" t="str">
        <f t="shared" si="8"/>
        <v/>
      </c>
      <c r="AR42" s="55" t="str">
        <f>'1ERPA'!AM42</f>
        <v/>
      </c>
      <c r="AS42" s="55" t="str">
        <f>'1ERPA'!AO42</f>
        <v/>
      </c>
      <c r="AT42" s="55" t="str">
        <f>'1ERPA'!AQ42</f>
        <v/>
      </c>
      <c r="AU42" s="55" t="str">
        <f t="shared" si="9"/>
        <v/>
      </c>
      <c r="AV42" s="55" t="str">
        <f t="shared" si="10"/>
        <v/>
      </c>
      <c r="AW42" s="54" t="str">
        <f t="shared" si="11"/>
        <v/>
      </c>
    </row>
    <row r="43" spans="1:49" x14ac:dyDescent="0.25">
      <c r="A43" s="54" t="str">
        <f t="shared" si="12"/>
        <v/>
      </c>
      <c r="B43" s="54" t="str">
        <f t="shared" si="0"/>
        <v/>
      </c>
      <c r="C43" s="54">
        <f t="shared" si="1"/>
        <v>0</v>
      </c>
      <c r="D43" s="54">
        <f t="shared" si="2"/>
        <v>0</v>
      </c>
      <c r="E43" s="54">
        <f t="shared" si="13"/>
        <v>0</v>
      </c>
      <c r="F43" s="9" t="str">
        <f>IF('1ERPA'!F43="","",'1ERPA'!F43)</f>
        <v/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54" t="str">
        <f t="shared" si="3"/>
        <v/>
      </c>
      <c r="AL43" s="54" t="str">
        <f t="shared" si="4"/>
        <v/>
      </c>
      <c r="AM43" s="55" t="str">
        <f t="shared" si="5"/>
        <v/>
      </c>
      <c r="AN43" s="55" t="str">
        <f>IF('2DOPM'!W46="","",IF('2DOPM'!W46=0,"",('2DOPM'!W46)*100))</f>
        <v/>
      </c>
      <c r="AO43" s="54" t="str">
        <f t="shared" si="6"/>
        <v/>
      </c>
      <c r="AP43" s="54" t="str">
        <f t="shared" si="7"/>
        <v/>
      </c>
      <c r="AQ43" s="55" t="str">
        <f t="shared" si="8"/>
        <v/>
      </c>
      <c r="AR43" s="55" t="str">
        <f>'1ERPA'!AM43</f>
        <v/>
      </c>
      <c r="AS43" s="55" t="str">
        <f>'1ERPA'!AO43</f>
        <v/>
      </c>
      <c r="AT43" s="55" t="str">
        <f>'1ERPA'!AQ43</f>
        <v/>
      </c>
      <c r="AU43" s="55" t="str">
        <f t="shared" si="9"/>
        <v/>
      </c>
      <c r="AV43" s="55" t="str">
        <f t="shared" si="10"/>
        <v/>
      </c>
      <c r="AW43" s="54" t="str">
        <f t="shared" si="11"/>
        <v/>
      </c>
    </row>
    <row r="44" spans="1:49" x14ac:dyDescent="0.25">
      <c r="A44" s="54" t="str">
        <f t="shared" si="12"/>
        <v/>
      </c>
      <c r="B44" s="54" t="str">
        <f t="shared" si="0"/>
        <v/>
      </c>
      <c r="C44" s="54">
        <f t="shared" si="1"/>
        <v>0</v>
      </c>
      <c r="D44" s="54">
        <f t="shared" si="2"/>
        <v>0</v>
      </c>
      <c r="E44" s="54">
        <f t="shared" si="13"/>
        <v>0</v>
      </c>
      <c r="F44" s="9" t="str">
        <f>IF('1ERPA'!F44="","",'1ERPA'!F44)</f>
        <v/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54" t="str">
        <f t="shared" si="3"/>
        <v/>
      </c>
      <c r="AL44" s="54" t="str">
        <f t="shared" si="4"/>
        <v/>
      </c>
      <c r="AM44" s="55" t="str">
        <f t="shared" si="5"/>
        <v/>
      </c>
      <c r="AN44" s="55" t="str">
        <f>IF('2DOPM'!W47="","",IF('2DOPM'!W47=0,"",('2DOPM'!W47)*100))</f>
        <v/>
      </c>
      <c r="AO44" s="54" t="str">
        <f t="shared" si="6"/>
        <v/>
      </c>
      <c r="AP44" s="54" t="str">
        <f t="shared" si="7"/>
        <v/>
      </c>
      <c r="AQ44" s="55" t="str">
        <f t="shared" si="8"/>
        <v/>
      </c>
      <c r="AR44" s="55" t="str">
        <f>'1ERPA'!AM44</f>
        <v/>
      </c>
      <c r="AS44" s="55" t="str">
        <f>'1ERPA'!AO44</f>
        <v/>
      </c>
      <c r="AT44" s="55" t="str">
        <f>'1ERPA'!AQ44</f>
        <v/>
      </c>
      <c r="AU44" s="55" t="str">
        <f t="shared" si="9"/>
        <v/>
      </c>
      <c r="AV44" s="55" t="str">
        <f t="shared" si="10"/>
        <v/>
      </c>
      <c r="AW44" s="54" t="str">
        <f t="shared" si="11"/>
        <v/>
      </c>
    </row>
    <row r="45" spans="1:49" x14ac:dyDescent="0.25">
      <c r="A45" s="54" t="str">
        <f t="shared" si="12"/>
        <v/>
      </c>
      <c r="B45" s="54" t="str">
        <f t="shared" si="0"/>
        <v/>
      </c>
      <c r="C45" s="54">
        <f t="shared" si="1"/>
        <v>0</v>
      </c>
      <c r="D45" s="54">
        <f t="shared" si="2"/>
        <v>0</v>
      </c>
      <c r="E45" s="54">
        <f t="shared" si="13"/>
        <v>0</v>
      </c>
      <c r="F45" s="9" t="str">
        <f>IF('1ERPA'!F45="","",'1ERPA'!F45)</f>
        <v/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54" t="str">
        <f t="shared" si="3"/>
        <v/>
      </c>
      <c r="AL45" s="54" t="str">
        <f t="shared" si="4"/>
        <v/>
      </c>
      <c r="AM45" s="55" t="str">
        <f t="shared" si="5"/>
        <v/>
      </c>
      <c r="AN45" s="55" t="str">
        <f>IF('2DOPM'!W48="","",IF('2DOPM'!W48=0,"",('2DOPM'!W48)*100))</f>
        <v/>
      </c>
      <c r="AO45" s="54" t="str">
        <f t="shared" si="6"/>
        <v/>
      </c>
      <c r="AP45" s="54" t="str">
        <f t="shared" si="7"/>
        <v/>
      </c>
      <c r="AQ45" s="55" t="str">
        <f t="shared" si="8"/>
        <v/>
      </c>
      <c r="AR45" s="55" t="str">
        <f>'1ERPA'!AM45</f>
        <v/>
      </c>
      <c r="AS45" s="55" t="str">
        <f>'1ERPA'!AO45</f>
        <v/>
      </c>
      <c r="AT45" s="55" t="str">
        <f>'1ERPA'!AQ45</f>
        <v/>
      </c>
      <c r="AU45" s="55" t="str">
        <f t="shared" si="9"/>
        <v/>
      </c>
      <c r="AV45" s="55" t="str">
        <f t="shared" si="10"/>
        <v/>
      </c>
      <c r="AW45" s="54" t="str">
        <f t="shared" si="11"/>
        <v/>
      </c>
    </row>
    <row r="46" spans="1:49" x14ac:dyDescent="0.25">
      <c r="A46" s="54" t="str">
        <f t="shared" si="12"/>
        <v/>
      </c>
      <c r="B46" s="54" t="str">
        <f t="shared" si="0"/>
        <v/>
      </c>
      <c r="C46" s="54">
        <f t="shared" si="1"/>
        <v>0</v>
      </c>
      <c r="D46" s="54">
        <f t="shared" si="2"/>
        <v>0</v>
      </c>
      <c r="E46" s="54">
        <f t="shared" si="13"/>
        <v>0</v>
      </c>
      <c r="F46" s="9" t="str">
        <f>IF('1ERPA'!F46="","",'1ERPA'!F46)</f>
        <v/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54" t="str">
        <f t="shared" si="3"/>
        <v/>
      </c>
      <c r="AL46" s="54" t="str">
        <f t="shared" si="4"/>
        <v/>
      </c>
      <c r="AM46" s="55" t="str">
        <f t="shared" si="5"/>
        <v/>
      </c>
      <c r="AN46" s="55" t="str">
        <f>IF('2DOPM'!W49="","",IF('2DOPM'!W49=0,"",('2DOPM'!W49)*100))</f>
        <v/>
      </c>
      <c r="AO46" s="54" t="str">
        <f t="shared" si="6"/>
        <v/>
      </c>
      <c r="AP46" s="54" t="str">
        <f t="shared" si="7"/>
        <v/>
      </c>
      <c r="AQ46" s="55" t="str">
        <f t="shared" si="8"/>
        <v/>
      </c>
      <c r="AR46" s="55" t="str">
        <f>'1ERPA'!AM46</f>
        <v/>
      </c>
      <c r="AS46" s="55" t="str">
        <f>'1ERPA'!AO46</f>
        <v/>
      </c>
      <c r="AT46" s="55" t="str">
        <f>'1ERPA'!AQ46</f>
        <v/>
      </c>
      <c r="AU46" s="55" t="str">
        <f t="shared" si="9"/>
        <v/>
      </c>
      <c r="AV46" s="55" t="str">
        <f t="shared" si="10"/>
        <v/>
      </c>
      <c r="AW46" s="54" t="str">
        <f t="shared" si="11"/>
        <v/>
      </c>
    </row>
    <row r="47" spans="1:49" x14ac:dyDescent="0.25">
      <c r="A47" s="54" t="str">
        <f t="shared" si="12"/>
        <v/>
      </c>
      <c r="B47" s="54" t="str">
        <f t="shared" si="0"/>
        <v/>
      </c>
      <c r="C47" s="54">
        <f t="shared" si="1"/>
        <v>0</v>
      </c>
      <c r="D47" s="54">
        <f t="shared" si="2"/>
        <v>0</v>
      </c>
      <c r="E47" s="54">
        <f t="shared" si="13"/>
        <v>0</v>
      </c>
      <c r="F47" s="9" t="str">
        <f>IF('1ERPA'!F47="","",'1ERPA'!F47)</f>
        <v/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54" t="str">
        <f t="shared" si="3"/>
        <v/>
      </c>
      <c r="AL47" s="54" t="str">
        <f t="shared" si="4"/>
        <v/>
      </c>
      <c r="AM47" s="55" t="str">
        <f t="shared" si="5"/>
        <v/>
      </c>
      <c r="AN47" s="55" t="str">
        <f>IF('2DOPM'!W50="","",IF('2DOPM'!W50=0,"",('2DOPM'!W50)*100))</f>
        <v/>
      </c>
      <c r="AO47" s="54" t="str">
        <f t="shared" si="6"/>
        <v/>
      </c>
      <c r="AP47" s="54" t="str">
        <f t="shared" si="7"/>
        <v/>
      </c>
      <c r="AQ47" s="55" t="str">
        <f t="shared" si="8"/>
        <v/>
      </c>
      <c r="AR47" s="55" t="str">
        <f>'1ERPA'!AM47</f>
        <v/>
      </c>
      <c r="AS47" s="55" t="str">
        <f>'1ERPA'!AO47</f>
        <v/>
      </c>
      <c r="AT47" s="55" t="str">
        <f>'1ERPA'!AQ47</f>
        <v/>
      </c>
      <c r="AU47" s="55" t="str">
        <f t="shared" si="9"/>
        <v/>
      </c>
      <c r="AV47" s="55" t="str">
        <f t="shared" si="10"/>
        <v/>
      </c>
      <c r="AW47" s="54" t="str">
        <f t="shared" si="11"/>
        <v/>
      </c>
    </row>
  </sheetData>
  <sheetProtection algorithmName="SHA-512" hashValue="+3jf836hItwg2yr5yFjvjyWB3k6Vm+K8ijE6umD77MsXZurNFpMCHgAh7Nt6kfPJXTmc8iWiW4TbVweOD8RF4Q==" saltValue="BLEIaGcMI1h3JxU97AB4Ow==" spinCount="100000" sheet="1"/>
  <mergeCells count="35">
    <mergeCell ref="AR9:AT10"/>
    <mergeCell ref="AU9:AU16"/>
    <mergeCell ref="AV9:AV16"/>
    <mergeCell ref="AW9:AW16"/>
    <mergeCell ref="X10:AI10"/>
    <mergeCell ref="X11:AI11"/>
    <mergeCell ref="AT11:AT16"/>
    <mergeCell ref="G12:AJ12"/>
    <mergeCell ref="AK15:AK16"/>
    <mergeCell ref="AR11:AR16"/>
    <mergeCell ref="AS11:AS16"/>
    <mergeCell ref="AN15:AN16"/>
    <mergeCell ref="AO15:AO16"/>
    <mergeCell ref="AQ15:AQ16"/>
    <mergeCell ref="A9:A16"/>
    <mergeCell ref="F9:F16"/>
    <mergeCell ref="AK9:AK14"/>
    <mergeCell ref="AL9:AL14"/>
    <mergeCell ref="AM9:AM14"/>
    <mergeCell ref="AL15:AL16"/>
    <mergeCell ref="AM15:AM16"/>
    <mergeCell ref="K7:M7"/>
    <mergeCell ref="AN9:AQ9"/>
    <mergeCell ref="AN10:AO14"/>
    <mergeCell ref="AP10:AP16"/>
    <mergeCell ref="AQ10:AQ14"/>
    <mergeCell ref="G13:T13"/>
    <mergeCell ref="U13:V13"/>
    <mergeCell ref="W13:AJ13"/>
    <mergeCell ref="A1:AW1"/>
    <mergeCell ref="A3:AW3"/>
    <mergeCell ref="M5:X5"/>
    <mergeCell ref="AD5:AI5"/>
    <mergeCell ref="U2:Y2"/>
    <mergeCell ref="Z2:AB2"/>
  </mergeCells>
  <conditionalFormatting sqref="G29:AJ47 M21:AJ28 S17:AJ20">
    <cfRule type="cellIs" dxfId="14" priority="10" stopIfTrue="1" operator="equal">
      <formula>"F"</formula>
    </cfRule>
    <cfRule type="cellIs" dxfId="13" priority="11" stopIfTrue="1" operator="equal">
      <formula>"J"</formula>
    </cfRule>
    <cfRule type="cellIs" dxfId="12" priority="12" stopIfTrue="1" operator="equal">
      <formula>"R"</formula>
    </cfRule>
  </conditionalFormatting>
  <conditionalFormatting sqref="G21:L27">
    <cfRule type="cellIs" dxfId="11" priority="7" stopIfTrue="1" operator="equal">
      <formula>"F"</formula>
    </cfRule>
    <cfRule type="cellIs" dxfId="10" priority="8" stopIfTrue="1" operator="equal">
      <formula>"J"</formula>
    </cfRule>
    <cfRule type="cellIs" dxfId="9" priority="9" stopIfTrue="1" operator="equal">
      <formula>"R"</formula>
    </cfRule>
  </conditionalFormatting>
  <conditionalFormatting sqref="G28:L28">
    <cfRule type="cellIs" dxfId="8" priority="4" stopIfTrue="1" operator="equal">
      <formula>"F"</formula>
    </cfRule>
    <cfRule type="cellIs" dxfId="7" priority="5" stopIfTrue="1" operator="equal">
      <formula>"J"</formula>
    </cfRule>
    <cfRule type="cellIs" dxfId="6" priority="6" stopIfTrue="1" operator="equal">
      <formula>"R"</formula>
    </cfRule>
  </conditionalFormatting>
  <conditionalFormatting sqref="G17:R20">
    <cfRule type="cellIs" dxfId="5" priority="1" stopIfTrue="1" operator="equal">
      <formula>"F"</formula>
    </cfRule>
    <cfRule type="cellIs" dxfId="4" priority="2" stopIfTrue="1" operator="equal">
      <formula>"J"</formula>
    </cfRule>
    <cfRule type="cellIs" dxfId="3" priority="3" stopIfTrue="1" operator="equal">
      <formula>"R"</formula>
    </cfRule>
  </conditionalFormatting>
  <dataValidations count="8">
    <dataValidation type="list" allowBlank="1" showInputMessage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IR17:IZ47">
      <formula1>"A,J,F"</formula1>
    </dataValidation>
    <dataValidation type="whole" allowBlank="1" showInputMessage="1" showErrorMessage="1" errorTitle="Error de entrada" error="El dato introducido es invalido_x000a__x000a_Solo puede entrar NÚMEROS_x000a_Del 1 al 31_x000a_" promptTitle="Observación" prompt="Solo puede entrar NÚMEROS_x000a_Del 1 al 31" sqref="IR15:IZ15">
      <formula1>1</formula1>
      <formula2>31</formula2>
    </dataValidation>
    <dataValidation type="whole" allowBlank="1" showInputMessage="1" showErrorMessage="1" errorTitle="Error de entrada" error="El dato introducido es invalido_x000a__x000a_Solo puede entrar NÚMEROS_x000a_Del 1 al 4_x000a_" promptTitle="Observación" prompt="Solo puede entrar NÚMEROS_x000a_Del 1 al 4" sqref="IR16:IZ16">
      <formula1>1</formula1>
      <formula2>4</formula2>
    </dataValidation>
    <dataValidation type="list" allowBlank="1" showInputMessage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IR14:IZ14">
      <formula1>"Lu,Ma,Mi,Ju,Vi,Sa"</formula1>
    </dataValidation>
    <dataValidation type="list" allowBlank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G17:AJ47">
      <formula1>"A,J,F"</formula1>
    </dataValidation>
    <dataValidation type="list" allowBlank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G14:AJ14">
      <formula1>"Lu,Ma,Mi,Ju,Vi,Sa"</formula1>
    </dataValidation>
    <dataValidation type="whole" allowBlank="1" showErrorMessage="1" errorTitle="Error de entrada" error="El dato introducido es invalido_x000a__x000a_Solo puede entrar NÚMEROS_x000a_Del 1 al 31_x000a_" promptTitle="Observación" prompt="Solo puede entrar NÚMEROS_x000a_Del 1 al 31" sqref="G15:AJ15">
      <formula1>1</formula1>
      <formula2>31</formula2>
    </dataValidation>
    <dataValidation type="whole" allowBlank="1" showErrorMessage="1" errorTitle="Error de entrada" error="El dato introducido es invalido_x000a__x000a_Solo puede entrar NÚMEROS_x000a_Del 1 al 4_x000a_" promptTitle="Observación" prompt="Solo puede entrar NÚMEROS_x000a_Del 1 al 4" sqref="G16:AJ16">
      <formula1>1</formula1>
      <formula2>4</formula2>
    </dataValidation>
  </dataValidations>
  <printOptions horizontalCentered="1" verticalCentered="1"/>
  <pageMargins left="0.39370078740157483" right="0.39370078740157483" top="0.78740157480314965" bottom="0.39370078740157483" header="0" footer="0"/>
  <pageSetup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G50"/>
  <sheetViews>
    <sheetView zoomScale="80" zoomScaleNormal="80" workbookViewId="0"/>
  </sheetViews>
  <sheetFormatPr baseColWidth="10" defaultRowHeight="15" x14ac:dyDescent="0.25"/>
  <cols>
    <col min="1" max="1" width="4.42578125" style="13" bestFit="1" customWidth="1"/>
    <col min="2" max="2" width="43" style="13" bestFit="1" customWidth="1"/>
    <col min="3" max="8" width="10.7109375" style="13" customWidth="1"/>
    <col min="9" max="20" width="4.7109375" style="13" customWidth="1"/>
    <col min="21" max="21" width="15.5703125" style="13" customWidth="1"/>
    <col min="22" max="22" width="13.42578125" style="13" customWidth="1"/>
    <col min="23" max="23" width="9.85546875" style="13" bestFit="1" customWidth="1"/>
    <col min="24" max="25" width="0" style="13" hidden="1" customWidth="1"/>
    <col min="26" max="26" width="11.42578125" style="13"/>
    <col min="27" max="27" width="11.7109375" style="13" bestFit="1" customWidth="1"/>
    <col min="28" max="16384" width="11.42578125" style="13"/>
  </cols>
  <sheetData>
    <row r="1" spans="1:23" ht="15" customHeight="1" x14ac:dyDescent="0.25">
      <c r="E1" s="111" t="s">
        <v>8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15" customHeight="1" x14ac:dyDescent="0.25"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x14ac:dyDescent="0.25"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x14ac:dyDescent="0.25">
      <c r="U4" s="119" t="s">
        <v>81</v>
      </c>
      <c r="V4" s="119"/>
      <c r="W4" s="13" t="str">
        <f>IF('1ERPA'!W2="","",'1ERPA'!W2)</f>
        <v>2019-1020</v>
      </c>
    </row>
    <row r="5" spans="1:23" x14ac:dyDescent="0.25">
      <c r="V5" s="119" t="str">
        <f>IF('2DOPA'!A3="","",'2DOPA'!A3)</f>
        <v>SEGUNDO PARCIAL</v>
      </c>
      <c r="W5" s="119"/>
    </row>
    <row r="7" spans="1:23" s="4" customFormat="1" ht="11.25" x14ac:dyDescent="0.25">
      <c r="B7" s="2" t="s">
        <v>82</v>
      </c>
      <c r="C7" s="4" t="str">
        <f>IF('1ERPA'!M5="","",'1ERPA'!M5)</f>
        <v>B</v>
      </c>
    </row>
    <row r="8" spans="1:23" s="4" customFormat="1" ht="11.25" x14ac:dyDescent="0.25">
      <c r="B8" s="2" t="s">
        <v>83</v>
      </c>
      <c r="C8" s="4" t="str">
        <f>IF('1ERPA'!AD5="","",'1ERPA'!AD5)</f>
        <v>B</v>
      </c>
    </row>
    <row r="9" spans="1:23" s="4" customFormat="1" ht="11.25" x14ac:dyDescent="0.25">
      <c r="B9" s="3" t="str">
        <f>'1ERPA'!J7</f>
        <v>SEMESTRE:</v>
      </c>
      <c r="C9" s="4" t="str">
        <f>IF('1ERPA'!K7="","",'1ERPA'!K7)</f>
        <v>PRIMERO</v>
      </c>
    </row>
    <row r="10" spans="1:23" s="4" customFormat="1" ht="11.25" x14ac:dyDescent="0.25">
      <c r="B10" s="3" t="s">
        <v>12</v>
      </c>
      <c r="C10" s="4" t="str">
        <f>IF('1ERPA'!Q7="","",'1ERPA'!Q7)</f>
        <v>B</v>
      </c>
    </row>
    <row r="11" spans="1:23" s="4" customFormat="1" ht="11.25" x14ac:dyDescent="0.25">
      <c r="B11" s="3" t="s">
        <v>84</v>
      </c>
      <c r="C11" s="4" t="str">
        <f>IF('1ERPA'!V7="","",'1ERPA'!V7)</f>
        <v>B</v>
      </c>
      <c r="P11" s="82" t="str">
        <f>IF('1ERPA'!X10="","",'1ERPA'!X10)</f>
        <v>B</v>
      </c>
      <c r="Q11" s="82"/>
      <c r="R11" s="82"/>
      <c r="S11" s="82"/>
      <c r="T11" s="82"/>
      <c r="U11" s="82"/>
    </row>
    <row r="12" spans="1:23" s="4" customFormat="1" ht="15" customHeight="1" x14ac:dyDescent="0.25">
      <c r="B12" s="3" t="s">
        <v>85</v>
      </c>
      <c r="C12" s="74" t="s">
        <v>115</v>
      </c>
      <c r="P12" s="110" t="s">
        <v>26</v>
      </c>
      <c r="Q12" s="110"/>
      <c r="R12" s="110"/>
      <c r="S12" s="110"/>
      <c r="T12" s="110"/>
      <c r="U12" s="110"/>
    </row>
    <row r="13" spans="1:23" s="4" customFormat="1" ht="11.25" x14ac:dyDescent="0.25">
      <c r="C13" s="75" t="s">
        <v>114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23" s="47" customFormat="1" ht="15" customHeight="1" x14ac:dyDescent="0.25">
      <c r="A14" s="86" t="s">
        <v>14</v>
      </c>
      <c r="B14" s="140" t="s">
        <v>0</v>
      </c>
      <c r="C14" s="103" t="s">
        <v>5</v>
      </c>
      <c r="D14" s="104"/>
      <c r="E14" s="104"/>
      <c r="F14" s="104"/>
      <c r="G14" s="104"/>
      <c r="H14" s="105"/>
      <c r="I14" s="87" t="str">
        <f>IF(H15&gt;S14,"POR ENCIMA DEL PORCENTAJE",IF(H15&lt;S14,"POR DEBAJO DEL PORCENTAJE"," Evaluación de evidencias de aprendizaje"))</f>
        <v xml:space="preserve"> Evaluación de evidencias de aprendizaje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3">
        <v>0.5</v>
      </c>
      <c r="T14" s="114"/>
      <c r="U14" s="86" t="s">
        <v>4</v>
      </c>
      <c r="V14" s="86"/>
      <c r="W14" s="116" t="s">
        <v>1</v>
      </c>
    </row>
    <row r="15" spans="1:23" s="47" customFormat="1" ht="13.5" customHeight="1" x14ac:dyDescent="0.25">
      <c r="A15" s="86"/>
      <c r="B15" s="140"/>
      <c r="C15" s="14">
        <f>SUM(C19:H19)</f>
        <v>0.5</v>
      </c>
      <c r="D15" s="115" t="str">
        <f>IF(C15&gt;G15,"POR ENCIMA DEL PORCENTAJE",IF(C15&lt;G15,"POR DEBAJO DEL PORCENTAJE","(Niveles de dominio)"))</f>
        <v>(Niveles de dominio)</v>
      </c>
      <c r="E15" s="115"/>
      <c r="F15" s="115"/>
      <c r="G15" s="62">
        <v>0.5</v>
      </c>
      <c r="H15" s="15">
        <f>SUM(J19,L19,N19,P19,R19,T19)</f>
        <v>0.5</v>
      </c>
      <c r="I15" s="87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14"/>
      <c r="U15" s="86"/>
      <c r="V15" s="86"/>
      <c r="W15" s="117"/>
    </row>
    <row r="16" spans="1:23" s="47" customFormat="1" ht="13.5" customHeight="1" x14ac:dyDescent="0.25">
      <c r="A16" s="86"/>
      <c r="B16" s="140"/>
      <c r="C16" s="107" t="s">
        <v>117</v>
      </c>
      <c r="D16" s="107"/>
      <c r="E16" s="107"/>
      <c r="F16" s="107"/>
      <c r="G16" s="107"/>
      <c r="H16" s="107"/>
      <c r="I16" s="136" t="s">
        <v>116</v>
      </c>
      <c r="J16" s="137"/>
      <c r="K16" s="136"/>
      <c r="L16" s="137"/>
      <c r="M16" s="136"/>
      <c r="N16" s="137"/>
      <c r="O16" s="136"/>
      <c r="P16" s="137"/>
      <c r="Q16" s="136"/>
      <c r="R16" s="137"/>
      <c r="S16" s="136"/>
      <c r="T16" s="137"/>
      <c r="U16" s="86" t="s">
        <v>2</v>
      </c>
      <c r="V16" s="86" t="s">
        <v>3</v>
      </c>
      <c r="W16" s="117"/>
    </row>
    <row r="17" spans="1:33" s="47" customFormat="1" ht="87" customHeight="1" x14ac:dyDescent="0.25">
      <c r="A17" s="86"/>
      <c r="B17" s="140"/>
      <c r="C17" s="108"/>
      <c r="D17" s="108"/>
      <c r="E17" s="108"/>
      <c r="F17" s="108"/>
      <c r="G17" s="108"/>
      <c r="H17" s="108"/>
      <c r="I17" s="138"/>
      <c r="J17" s="139"/>
      <c r="K17" s="138"/>
      <c r="L17" s="139"/>
      <c r="M17" s="138"/>
      <c r="N17" s="139"/>
      <c r="O17" s="138"/>
      <c r="P17" s="139"/>
      <c r="Q17" s="138"/>
      <c r="R17" s="139"/>
      <c r="S17" s="138"/>
      <c r="T17" s="139"/>
      <c r="U17" s="86"/>
      <c r="V17" s="86"/>
      <c r="W17" s="117"/>
    </row>
    <row r="18" spans="1:33" s="47" customFormat="1" ht="15" customHeight="1" x14ac:dyDescent="0.25">
      <c r="A18" s="86"/>
      <c r="B18" s="140"/>
      <c r="C18" s="109"/>
      <c r="D18" s="109"/>
      <c r="E18" s="109"/>
      <c r="F18" s="109"/>
      <c r="G18" s="109"/>
      <c r="H18" s="109"/>
      <c r="I18" s="36" t="s">
        <v>6</v>
      </c>
      <c r="J18" s="36" t="s">
        <v>7</v>
      </c>
      <c r="K18" s="36" t="s">
        <v>6</v>
      </c>
      <c r="L18" s="36" t="s">
        <v>7</v>
      </c>
      <c r="M18" s="36" t="s">
        <v>6</v>
      </c>
      <c r="N18" s="36" t="s">
        <v>7</v>
      </c>
      <c r="O18" s="36" t="s">
        <v>6</v>
      </c>
      <c r="P18" s="36" t="s">
        <v>7</v>
      </c>
      <c r="Q18" s="36" t="s">
        <v>6</v>
      </c>
      <c r="R18" s="36" t="s">
        <v>7</v>
      </c>
      <c r="S18" s="36" t="s">
        <v>6</v>
      </c>
      <c r="T18" s="36" t="s">
        <v>7</v>
      </c>
      <c r="U18" s="86"/>
      <c r="V18" s="86"/>
      <c r="W18" s="117"/>
    </row>
    <row r="19" spans="1:33" s="47" customFormat="1" ht="11.25" x14ac:dyDescent="0.25">
      <c r="A19" s="86"/>
      <c r="B19" s="140"/>
      <c r="C19" s="32">
        <v>0.5</v>
      </c>
      <c r="D19" s="32"/>
      <c r="E19" s="32" t="s">
        <v>93</v>
      </c>
      <c r="F19" s="32" t="s">
        <v>93</v>
      </c>
      <c r="G19" s="32" t="s">
        <v>93</v>
      </c>
      <c r="H19" s="32" t="s">
        <v>93</v>
      </c>
      <c r="I19" s="33">
        <v>9</v>
      </c>
      <c r="J19" s="32">
        <v>0.5</v>
      </c>
      <c r="K19" s="33"/>
      <c r="L19" s="32"/>
      <c r="M19" s="33"/>
      <c r="N19" s="32"/>
      <c r="O19" s="33"/>
      <c r="P19" s="32"/>
      <c r="Q19" s="33"/>
      <c r="R19" s="32"/>
      <c r="S19" s="33"/>
      <c r="T19" s="32"/>
      <c r="U19" s="86"/>
      <c r="V19" s="86"/>
      <c r="W19" s="118"/>
      <c r="AA19" s="37"/>
      <c r="AC19" s="37"/>
    </row>
    <row r="20" spans="1:33" s="47" customFormat="1" ht="11.25" x14ac:dyDescent="0.25">
      <c r="A20" s="54">
        <f>IF(B20="","",1)</f>
        <v>1</v>
      </c>
      <c r="B20" s="9" t="str">
        <f>IF('1ERPA'!F17="","",'1ERPA'!F17)</f>
        <v>A</v>
      </c>
      <c r="C20" s="56" t="s">
        <v>91</v>
      </c>
      <c r="D20" s="56"/>
      <c r="E20" s="56"/>
      <c r="F20" s="56"/>
      <c r="G20" s="56"/>
      <c r="H20" s="56"/>
      <c r="I20" s="33">
        <v>9</v>
      </c>
      <c r="J20" s="16">
        <f>IF(I20="","",($J$19/$I$19)*I20)</f>
        <v>0.5</v>
      </c>
      <c r="K20" s="33"/>
      <c r="L20" s="16" t="str">
        <f>IF(K20="","",($L$19/$K$19)*K20)</f>
        <v/>
      </c>
      <c r="M20" s="33"/>
      <c r="N20" s="16" t="str">
        <f>IF(M20="","",($N$19/$M$19)*M20)</f>
        <v/>
      </c>
      <c r="O20" s="33"/>
      <c r="P20" s="16" t="str">
        <f>IF(O20="","",($P$19/$O$19)*O20)</f>
        <v/>
      </c>
      <c r="Q20" s="33"/>
      <c r="R20" s="16" t="str">
        <f t="shared" ref="R20:R25" si="0">IF(Q20="","",($R$19/$Q$19)*Q20)</f>
        <v/>
      </c>
      <c r="S20" s="33"/>
      <c r="T20" s="16" t="str">
        <f t="shared" ref="T20:T25" si="1">IF(S20="","",($T$19/$S$19)*S20)</f>
        <v/>
      </c>
      <c r="U20" s="54"/>
      <c r="V20" s="54"/>
      <c r="W20" s="16">
        <f>IF(B20="","",(IF(B20="",0,IF(C20="Sin Nivel",($C$19)*0,IF(C20="Pre-Formal",($C$19)*60%,IF(C20="Receptivo",($C$19)*70%,IF(C20="Resolutivo",($C$19)*80%,IF(C20="Autónomo",($C$19)*90%,IF(C20="Estratégico",($C$19)*100%,0)))))))+IF(D20="",0,IF(D20="Sin Nivel",($D$19)*0,IF(D20="Pre-Formal",($D$19)*60%,IF(D20="Receptivo",($D$19)*70%,IF(D20="Resolutivo",($D$19)*80%,IF(D20="Autónomo",($D$19)*90%,IF(D20="Estratégico",($D$19)*100%,0)))))))+IF(E20="",0,IF(E20="Sin Nivel",($E$19)*0,IF(E20="Pre-Formal",($E$19)*60%,IF(E20="Receptivo",($E$19)*70%,IF(E20="Resolutivo",($E$19)*80%,IF(E20="Autónomo",($E$19)*90%,IF(E20="Estratégico",($E$19)*100%,0)))))))+IF(F20="",0,IF(F20="Sin Nivel",($F$19)*0,IF(F20="Pre-Formal",($F$19)*60%,IF(F20="Receptivo",($F$19)*70%,IF(F20="Resolutivo",($F$19)*80%,IF(F20="Autónomo",($F$19)*90%,IF(F20="Estratégico",($F$19)*100%,0)))))))+IF(G20="",0,IF(G20="Sin Nivel",($G$19)*0,IF(G20="Pre-Formal",($G$19)*60%,IF(G20="Receptivo",($G$19)*70%,IF(G20="Resolutivo",($G$19)*80%,IF(G20="Autónomo",($G$19)*90%,IF(G20="Estratégico",($G$19)*100%,0)))))))+IF(H20="",0,IF(H20="Sin Nivel",($H$19)*0,IF(H20="Pre-Formal",($H$19)*60%,IF(H20="Receptivo",($H$19)*70%,IF(H20="Resolutivo",($H$19)*80%,IF(H20="Autónomo",($H$19)*90%,IF(H20="Estratégico",($H$19)*100%,0))))))))+SUM(J20,L20,N20,P20,R20,T20))</f>
        <v>1</v>
      </c>
      <c r="X20" s="35">
        <f>IF(C20="","",(IF(C20="",0,IF(C20="Sin Nivel",($C$19/5)*0,IF(C20="Pre-Formal",($C$19/5)*1,IF(C20="Receptivo",($C$19/5)*2,IF(C20="Resolutivo",($C$19/5)*3,IF(C20="Autónomo",($C$19/5)*4,IF(C20="Estratégico",($C$19/5)*5,0)))))))+IF(D20="",0,IF(D20="Sin Nivel",($D$19/5)*0,IF(D20="Pre-Formal",($D$19/5)*1,IF(D20="Receptivo",($D$19/5)*2,IF(D20="Resolutivo",($D$19/5)*3,IF(D20="Autónomo",($D$19/5)*4,IF(D20="Estratégico",($D$19/5)*5,0)))))))+IF(E20="",0,IF(E20="Sin Nivel",($E$19/5)*0,IF(E20="Pre-Formal",($E$19/5)*1,IF(E20="Receptivo",($E$19/5)*2,IF(E20="Resolutivo",($E$19/5)*3,IF(E20="Autónomo",($E$19/5)*4,IF(E20="Estratégico",($E$19/5)*5,0)))))))+IF(F20="",0,IF(F20="Sin Nivel",($F$19/5)*0,IF(F20="Pre-Formal",($F$19/5)*1,IF(F20="Receptivo",($F$19/5)*2,IF(F20="Resolutivo",($F$19/5)*3,IF(F20="Autónomo",($F$19/5)*4,IF(F20="Estratégico",($F$19/5)*5,0)))))))+IF(G20="",0,IF(G20="Sin Nivel",($G$19/5)*0,IF(G20="Pre-Formal",($G$19/5)*1,IF(G20="Receptivo",($G$19/5)*2,IF(G20="Resolutivo",($G$19/5)*3,IF(G20="Autónomo",($G$19/5)*4,IF(G20="Estratégico",($G$19/5)*5,0)))))))+IF(H20="",0,IF(H20="Sin Nivel",($H$19/5)*0,IF(H20="Pre-Formal",($H$19/5)*1,IF(H20="Receptivo",($H$19/5)*2,IF(H20="Resolutivo",($H$19/5)*3,IF(H20="Autónomo",($H$19/5)*4,IF(H20="Estratégico",($H$19/5)*5,0)))))))))</f>
        <v>0.5</v>
      </c>
      <c r="Y20" s="35">
        <f>SUM(J20,L20,N20,P20,R20,T20)</f>
        <v>0.5</v>
      </c>
      <c r="AC20" s="37"/>
      <c r="AD20" s="37"/>
      <c r="AE20" s="37"/>
      <c r="AF20" s="37"/>
      <c r="AG20" s="37"/>
    </row>
    <row r="21" spans="1:33" s="47" customFormat="1" ht="11.25" x14ac:dyDescent="0.25">
      <c r="A21" s="54">
        <f>IF(B21="","",A20+1)</f>
        <v>2</v>
      </c>
      <c r="B21" s="9" t="str">
        <f>IF('1ERPA'!F18="","",'1ERPA'!F18)</f>
        <v>B</v>
      </c>
      <c r="C21" s="56" t="s">
        <v>91</v>
      </c>
      <c r="D21" s="56"/>
      <c r="E21" s="56"/>
      <c r="F21" s="56"/>
      <c r="G21" s="56"/>
      <c r="H21" s="56"/>
      <c r="I21" s="33">
        <v>9</v>
      </c>
      <c r="J21" s="16">
        <f>IF(I21="","",($J$19/$I$19)*I21)</f>
        <v>0.5</v>
      </c>
      <c r="K21" s="33"/>
      <c r="L21" s="16" t="str">
        <f>IF(K21="","",($L$19/$K$19)*K21)</f>
        <v/>
      </c>
      <c r="M21" s="33"/>
      <c r="N21" s="16" t="str">
        <f t="shared" ref="N21:N50" si="2">IF(M21="","",($N$19/$M$19)*M21)</f>
        <v/>
      </c>
      <c r="O21" s="33"/>
      <c r="P21" s="16" t="str">
        <f t="shared" ref="P21:P50" si="3">IF(O21="","",($P$19/$O$19)*O21)</f>
        <v/>
      </c>
      <c r="Q21" s="33"/>
      <c r="R21" s="16" t="str">
        <f t="shared" si="0"/>
        <v/>
      </c>
      <c r="S21" s="33"/>
      <c r="T21" s="16" t="str">
        <f t="shared" si="1"/>
        <v/>
      </c>
      <c r="U21" s="54"/>
      <c r="V21" s="54"/>
      <c r="W21" s="16">
        <f t="shared" ref="W21:W50" si="4">IF(B21="","",(IF(B21="",0,IF(C21="Sin Nivel",($C$19)*0,IF(C21="Pre-Formal",($C$19)*60%,IF(C21="Receptivo",($C$19)*70%,IF(C21="Resolutivo",($C$19)*80%,IF(C21="Autónomo",($C$19)*90%,IF(C21="Estratégico",($C$19)*100%,0)))))))+IF(D21="",0,IF(D21="Sin Nivel",($D$19)*0,IF(D21="Pre-Formal",($D$19)*60%,IF(D21="Receptivo",($D$19)*70%,IF(D21="Resolutivo",($D$19)*80%,IF(D21="Autónomo",($D$19)*90%,IF(D21="Estratégico",($D$19)*100%,0)))))))+IF(E21="",0,IF(E21="Sin Nivel",($E$19)*0,IF(E21="Pre-Formal",($E$19)*60%,IF(E21="Receptivo",($E$19)*70%,IF(E21="Resolutivo",($E$19)*80%,IF(E21="Autónomo",($E$19)*90%,IF(E21="Estratégico",($E$19)*100%,0)))))))+IF(F21="",0,IF(F21="Sin Nivel",($F$19)*0,IF(F21="Pre-Formal",($F$19)*60%,IF(F21="Receptivo",($F$19)*70%,IF(F21="Resolutivo",($F$19)*80%,IF(F21="Autónomo",($F$19)*90%,IF(F21="Estratégico",($F$19)*100%,0)))))))+IF(G21="",0,IF(G21="Sin Nivel",($G$19)*0,IF(G21="Pre-Formal",($G$19)*60%,IF(G21="Receptivo",($G$19)*70%,IF(G21="Resolutivo",($G$19)*80%,IF(G21="Autónomo",($G$19)*90%,IF(G21="Estratégico",($G$19)*100%,0)))))))+IF(H21="",0,IF(H21="Sin Nivel",($H$19)*0,IF(H21="Pre-Formal",($H$19)*60%,IF(H21="Receptivo",($H$19)*70%,IF(H21="Resolutivo",($H$19)*80%,IF(H21="Autónomo",($H$19)*90%,IF(H21="Estratégico",($H$19)*100%,0))))))))+SUM(J21,L21,N21,P21,R21,T21))</f>
        <v>1</v>
      </c>
      <c r="X21" s="35">
        <f t="shared" ref="X21:X50" si="5">IF(C21="","",(IF(C21="",0,IF(C21="Sin Nivel",($C$19/5)*0,IF(C21="Pre-Formal",($C$19/5)*1,IF(C21="Receptivo",($C$19/5)*2,IF(C21="Resolutivo",($C$19/5)*3,IF(C21="Autónomo",($C$19/5)*4,IF(C21="Estratégico",($C$19/5)*5,0)))))))+IF(D21="",0,IF(D21="Sin Nivel",($D$19/5)*0,IF(D21="Pre-Formal",($D$19/5)*1,IF(D21="Receptivo",($D$19/5)*2,IF(D21="Resolutivo",($D$19/5)*3,IF(D21="Autónomo",($D$19/5)*4,IF(D21="Estratégico",($D$19/5)*5,0)))))))+IF(E21="",0,IF(E21="Sin Nivel",($E$19/5)*0,IF(E21="Pre-Formal",($E$19/5)*1,IF(E21="Receptivo",($E$19/5)*2,IF(E21="Resolutivo",($E$19/5)*3,IF(E21="Autónomo",($E$19/5)*4,IF(E21="Estratégico",($E$19/5)*5,0)))))))+IF(F21="",0,IF(F21="Sin Nivel",($F$19/5)*0,IF(F21="Pre-Formal",($F$19/5)*1,IF(F21="Receptivo",($F$19/5)*2,IF(F21="Resolutivo",($F$19/5)*3,IF(F21="Autónomo",($F$19/5)*4,IF(F21="Estratégico",($F$19/5)*5,0)))))))+IF(G21="",0,IF(G21="Sin Nivel",($G$19/5)*0,IF(G21="Pre-Formal",($G$19/5)*1,IF(G21="Receptivo",($G$19/5)*2,IF(G21="Resolutivo",($G$19/5)*3,IF(G21="Autónomo",($G$19/5)*4,IF(G21="Estratégico",($G$19/5)*5,0)))))))+IF(H21="",0,IF(H21="Sin Nivel",($H$19/5)*0,IF(H21="Pre-Formal",($H$19/5)*1,IF(H21="Receptivo",($H$19/5)*2,IF(H21="Resolutivo",($H$19/5)*3,IF(H21="Autónomo",($H$19/5)*4,IF(H21="Estratégico",($H$19/5)*5,0)))))))))</f>
        <v>0.5</v>
      </c>
      <c r="Y21" s="35">
        <f t="shared" ref="Y21:Y50" si="6">SUM(J21,L21,N21,P21,R21,T21)</f>
        <v>0.5</v>
      </c>
      <c r="AC21" s="37"/>
      <c r="AD21" s="37"/>
      <c r="AE21" s="37"/>
      <c r="AF21" s="37"/>
      <c r="AG21" s="37"/>
    </row>
    <row r="22" spans="1:33" s="47" customFormat="1" ht="11.25" x14ac:dyDescent="0.25">
      <c r="A22" s="54">
        <f t="shared" ref="A22:A50" si="7">IF(B22="","",A21+1)</f>
        <v>3</v>
      </c>
      <c r="B22" s="9" t="str">
        <f>IF('1ERPA'!F19="","",'1ERPA'!F19)</f>
        <v>C</v>
      </c>
      <c r="C22" s="56" t="s">
        <v>105</v>
      </c>
      <c r="D22" s="56"/>
      <c r="E22" s="56"/>
      <c r="F22" s="56"/>
      <c r="G22" s="56"/>
      <c r="H22" s="56"/>
      <c r="I22" s="33">
        <v>7</v>
      </c>
      <c r="J22" s="16">
        <f>IF(I22="","",($J$19/$I$19)*I22)</f>
        <v>0.38888888888888884</v>
      </c>
      <c r="K22" s="33"/>
      <c r="L22" s="16" t="str">
        <f>IF(K22="","",($L$19/$K$19)*K22)</f>
        <v/>
      </c>
      <c r="M22" s="33"/>
      <c r="N22" s="16" t="str">
        <f t="shared" si="2"/>
        <v/>
      </c>
      <c r="O22" s="33"/>
      <c r="P22" s="16" t="str">
        <f t="shared" si="3"/>
        <v/>
      </c>
      <c r="Q22" s="33"/>
      <c r="R22" s="16" t="str">
        <f t="shared" si="0"/>
        <v/>
      </c>
      <c r="S22" s="33"/>
      <c r="T22" s="16" t="str">
        <f t="shared" si="1"/>
        <v/>
      </c>
      <c r="U22" s="54"/>
      <c r="V22" s="54"/>
      <c r="W22" s="16">
        <f t="shared" si="4"/>
        <v>0.73888888888888882</v>
      </c>
      <c r="X22" s="35">
        <f t="shared" si="5"/>
        <v>0.2</v>
      </c>
      <c r="Y22" s="35">
        <f t="shared" si="6"/>
        <v>0.38888888888888884</v>
      </c>
      <c r="AC22" s="37"/>
      <c r="AD22" s="37"/>
      <c r="AE22" s="37"/>
      <c r="AF22" s="37"/>
      <c r="AG22" s="37"/>
    </row>
    <row r="23" spans="1:33" s="47" customFormat="1" ht="11.25" x14ac:dyDescent="0.25">
      <c r="A23" s="54">
        <f>IF(B23="","",A22+1)</f>
        <v>4</v>
      </c>
      <c r="B23" s="9" t="str">
        <f>IF('1ERPA'!F20="","",'1ERPA'!F20)</f>
        <v>D</v>
      </c>
      <c r="C23" s="56" t="s">
        <v>91</v>
      </c>
      <c r="D23" s="56"/>
      <c r="E23" s="56"/>
      <c r="F23" s="56"/>
      <c r="G23" s="56"/>
      <c r="H23" s="56"/>
      <c r="I23" s="33">
        <v>9</v>
      </c>
      <c r="J23" s="16">
        <f>IF(I23="","",($J$19/$I$19)*I23)</f>
        <v>0.5</v>
      </c>
      <c r="K23" s="33"/>
      <c r="L23" s="16" t="str">
        <f>IF(K23="","",($L$19/$K$19)*K23)</f>
        <v/>
      </c>
      <c r="M23" s="33"/>
      <c r="N23" s="16" t="str">
        <f>IF(M23="","",($N$19/$M$19)*M23)</f>
        <v/>
      </c>
      <c r="O23" s="33"/>
      <c r="P23" s="16" t="str">
        <f>IF(O23="","",($P$19/$O$19)*O23)</f>
        <v/>
      </c>
      <c r="Q23" s="33"/>
      <c r="R23" s="16" t="str">
        <f t="shared" si="0"/>
        <v/>
      </c>
      <c r="S23" s="33"/>
      <c r="T23" s="16" t="str">
        <f t="shared" si="1"/>
        <v/>
      </c>
      <c r="U23" s="54"/>
      <c r="V23" s="54"/>
      <c r="W23" s="16">
        <f t="shared" si="4"/>
        <v>1</v>
      </c>
      <c r="X23" s="35"/>
      <c r="Y23" s="35"/>
      <c r="AC23" s="37"/>
      <c r="AD23" s="37"/>
      <c r="AE23" s="37"/>
      <c r="AF23" s="37"/>
      <c r="AG23" s="37"/>
    </row>
    <row r="24" spans="1:33" s="47" customFormat="1" ht="11.25" x14ac:dyDescent="0.25">
      <c r="A24" s="54" t="str">
        <f>IF(B24="","",A23+1)</f>
        <v/>
      </c>
      <c r="B24" s="9" t="str">
        <f>IF('1ERPA'!F21="","",'1ERPA'!F21)</f>
        <v/>
      </c>
      <c r="C24" s="56"/>
      <c r="D24" s="56"/>
      <c r="E24" s="56"/>
      <c r="F24" s="56"/>
      <c r="G24" s="56"/>
      <c r="H24" s="56"/>
      <c r="I24" s="33"/>
      <c r="J24" s="16" t="str">
        <f>IF(I24="","",($J$19/$I$19)*I24)</f>
        <v/>
      </c>
      <c r="K24" s="33"/>
      <c r="L24" s="16" t="str">
        <f>IF(K24="","",($L$19/$K$19)*K24)</f>
        <v/>
      </c>
      <c r="M24" s="33"/>
      <c r="N24" s="16" t="str">
        <f>IF(M24="","",($N$19/$M$19)*M24)</f>
        <v/>
      </c>
      <c r="O24" s="33"/>
      <c r="P24" s="16" t="str">
        <f>IF(O24="","",($P$19/$O$19)*O24)</f>
        <v/>
      </c>
      <c r="Q24" s="33"/>
      <c r="R24" s="16" t="str">
        <f t="shared" si="0"/>
        <v/>
      </c>
      <c r="S24" s="33"/>
      <c r="T24" s="16" t="str">
        <f t="shared" si="1"/>
        <v/>
      </c>
      <c r="U24" s="54"/>
      <c r="V24" s="54"/>
      <c r="W24" s="16" t="str">
        <f t="shared" si="4"/>
        <v/>
      </c>
      <c r="X24" s="35" t="str">
        <f t="shared" si="5"/>
        <v/>
      </c>
      <c r="Y24" s="35">
        <f t="shared" si="6"/>
        <v>0</v>
      </c>
      <c r="AC24" s="37"/>
      <c r="AD24" s="37"/>
      <c r="AE24" s="37"/>
      <c r="AF24" s="37"/>
      <c r="AG24" s="37"/>
    </row>
    <row r="25" spans="1:33" s="4" customFormat="1" ht="11.25" x14ac:dyDescent="0.25">
      <c r="A25" s="54" t="str">
        <f t="shared" si="7"/>
        <v/>
      </c>
      <c r="B25" s="9" t="str">
        <f>IF('1ERPA'!F22="","",'1ERPA'!F22)</f>
        <v/>
      </c>
      <c r="C25" s="56"/>
      <c r="D25" s="56"/>
      <c r="E25" s="56"/>
      <c r="F25" s="56"/>
      <c r="G25" s="56"/>
      <c r="H25" s="56"/>
      <c r="I25" s="33"/>
      <c r="J25" s="16" t="str">
        <f t="shared" ref="J25:J30" si="8">IF(I25="","",($J$19/$I$19)*I25)</f>
        <v/>
      </c>
      <c r="K25" s="33"/>
      <c r="L25" s="16" t="str">
        <f t="shared" ref="L25:L30" si="9">IF(K25="","",($L$19/$K$19)*K25)</f>
        <v/>
      </c>
      <c r="M25" s="33"/>
      <c r="N25" s="16" t="str">
        <f t="shared" si="2"/>
        <v/>
      </c>
      <c r="O25" s="33"/>
      <c r="P25" s="16" t="str">
        <f t="shared" si="3"/>
        <v/>
      </c>
      <c r="Q25" s="33"/>
      <c r="R25" s="16" t="str">
        <f t="shared" si="0"/>
        <v/>
      </c>
      <c r="S25" s="33"/>
      <c r="T25" s="16" t="str">
        <f t="shared" si="1"/>
        <v/>
      </c>
      <c r="U25" s="54"/>
      <c r="V25" s="54"/>
      <c r="W25" s="16" t="str">
        <f t="shared" si="4"/>
        <v/>
      </c>
      <c r="X25" s="35" t="str">
        <f t="shared" si="5"/>
        <v/>
      </c>
      <c r="Y25" s="35">
        <f t="shared" si="6"/>
        <v>0</v>
      </c>
      <c r="AA25" s="47"/>
      <c r="AC25" s="37"/>
      <c r="AD25" s="37"/>
      <c r="AE25" s="37"/>
      <c r="AF25" s="37"/>
      <c r="AG25" s="37"/>
    </row>
    <row r="26" spans="1:33" s="4" customFormat="1" ht="11.25" x14ac:dyDescent="0.25">
      <c r="A26" s="54" t="str">
        <f t="shared" si="7"/>
        <v/>
      </c>
      <c r="B26" s="9" t="str">
        <f>IF('1ERPA'!F23="","",'1ERPA'!F23)</f>
        <v/>
      </c>
      <c r="C26" s="56"/>
      <c r="D26" s="56"/>
      <c r="E26" s="56"/>
      <c r="F26" s="56"/>
      <c r="G26" s="56"/>
      <c r="H26" s="56"/>
      <c r="I26" s="33"/>
      <c r="J26" s="16" t="str">
        <f t="shared" si="8"/>
        <v/>
      </c>
      <c r="K26" s="33"/>
      <c r="L26" s="16" t="str">
        <f t="shared" si="9"/>
        <v/>
      </c>
      <c r="M26" s="33"/>
      <c r="N26" s="16" t="str">
        <f t="shared" si="2"/>
        <v/>
      </c>
      <c r="O26" s="33"/>
      <c r="P26" s="16" t="str">
        <f t="shared" si="3"/>
        <v/>
      </c>
      <c r="Q26" s="33"/>
      <c r="R26" s="16" t="str">
        <f t="shared" ref="R26:R50" si="10">IF(Q26="","",($R$19/$Q$19)*Q26)</f>
        <v/>
      </c>
      <c r="S26" s="33"/>
      <c r="T26" s="16" t="str">
        <f t="shared" ref="T26:T50" si="11">IF(S26="","",($T$19/$S$19)*S26)</f>
        <v/>
      </c>
      <c r="U26" s="54"/>
      <c r="V26" s="54"/>
      <c r="W26" s="16" t="str">
        <f t="shared" si="4"/>
        <v/>
      </c>
      <c r="X26" s="35" t="str">
        <f t="shared" si="5"/>
        <v/>
      </c>
      <c r="Y26" s="35">
        <f t="shared" si="6"/>
        <v>0</v>
      </c>
      <c r="AA26" s="47"/>
      <c r="AC26" s="37"/>
      <c r="AD26" s="37"/>
      <c r="AE26" s="37"/>
      <c r="AF26" s="37"/>
      <c r="AG26" s="37"/>
    </row>
    <row r="27" spans="1:33" s="4" customFormat="1" ht="11.25" x14ac:dyDescent="0.25">
      <c r="A27" s="54" t="str">
        <f t="shared" si="7"/>
        <v/>
      </c>
      <c r="B27" s="9" t="str">
        <f>IF('1ERPA'!F24="","",'1ERPA'!F24)</f>
        <v/>
      </c>
      <c r="C27" s="56"/>
      <c r="D27" s="56"/>
      <c r="E27" s="56"/>
      <c r="F27" s="56"/>
      <c r="G27" s="56"/>
      <c r="H27" s="56"/>
      <c r="I27" s="33"/>
      <c r="J27" s="16" t="str">
        <f t="shared" si="8"/>
        <v/>
      </c>
      <c r="K27" s="33"/>
      <c r="L27" s="16" t="str">
        <f t="shared" si="9"/>
        <v/>
      </c>
      <c r="M27" s="33"/>
      <c r="N27" s="16" t="str">
        <f t="shared" si="2"/>
        <v/>
      </c>
      <c r="O27" s="33"/>
      <c r="P27" s="16" t="str">
        <f t="shared" si="3"/>
        <v/>
      </c>
      <c r="Q27" s="33"/>
      <c r="R27" s="16" t="str">
        <f t="shared" si="10"/>
        <v/>
      </c>
      <c r="S27" s="33"/>
      <c r="T27" s="16" t="str">
        <f t="shared" si="11"/>
        <v/>
      </c>
      <c r="U27" s="54"/>
      <c r="V27" s="54"/>
      <c r="W27" s="16" t="str">
        <f t="shared" si="4"/>
        <v/>
      </c>
      <c r="X27" s="35" t="str">
        <f t="shared" si="5"/>
        <v/>
      </c>
      <c r="Y27" s="35">
        <f t="shared" si="6"/>
        <v>0</v>
      </c>
      <c r="AA27" s="47"/>
      <c r="AC27" s="37"/>
      <c r="AD27" s="37"/>
      <c r="AE27" s="37"/>
      <c r="AF27" s="37"/>
      <c r="AG27" s="37"/>
    </row>
    <row r="28" spans="1:33" s="4" customFormat="1" ht="11.25" x14ac:dyDescent="0.25">
      <c r="A28" s="54" t="str">
        <f t="shared" si="7"/>
        <v/>
      </c>
      <c r="B28" s="9" t="str">
        <f>IF('1ERPA'!F25="","",'1ERPA'!F25)</f>
        <v/>
      </c>
      <c r="C28" s="56"/>
      <c r="D28" s="56"/>
      <c r="E28" s="56"/>
      <c r="F28" s="56"/>
      <c r="G28" s="56"/>
      <c r="H28" s="56"/>
      <c r="I28" s="33"/>
      <c r="J28" s="16" t="str">
        <f t="shared" si="8"/>
        <v/>
      </c>
      <c r="K28" s="33"/>
      <c r="L28" s="16" t="str">
        <f t="shared" si="9"/>
        <v/>
      </c>
      <c r="M28" s="33"/>
      <c r="N28" s="16" t="str">
        <f t="shared" si="2"/>
        <v/>
      </c>
      <c r="O28" s="33"/>
      <c r="P28" s="16" t="str">
        <f t="shared" si="3"/>
        <v/>
      </c>
      <c r="Q28" s="33"/>
      <c r="R28" s="16" t="str">
        <f t="shared" si="10"/>
        <v/>
      </c>
      <c r="S28" s="33"/>
      <c r="T28" s="16" t="str">
        <f t="shared" si="11"/>
        <v/>
      </c>
      <c r="U28" s="54"/>
      <c r="V28" s="54"/>
      <c r="W28" s="16" t="str">
        <f t="shared" si="4"/>
        <v/>
      </c>
      <c r="X28" s="35" t="str">
        <f t="shared" si="5"/>
        <v/>
      </c>
      <c r="Y28" s="35">
        <f t="shared" si="6"/>
        <v>0</v>
      </c>
      <c r="AA28" s="47"/>
      <c r="AC28" s="37"/>
      <c r="AD28" s="37"/>
      <c r="AE28" s="37"/>
      <c r="AF28" s="37"/>
      <c r="AG28" s="37"/>
    </row>
    <row r="29" spans="1:33" s="4" customFormat="1" ht="11.25" x14ac:dyDescent="0.25">
      <c r="A29" s="54" t="str">
        <f t="shared" si="7"/>
        <v/>
      </c>
      <c r="B29" s="9" t="str">
        <f>IF('1ERPA'!F26="","",'1ERPA'!F26)</f>
        <v/>
      </c>
      <c r="C29" s="56"/>
      <c r="D29" s="56"/>
      <c r="E29" s="56"/>
      <c r="F29" s="56"/>
      <c r="G29" s="56"/>
      <c r="H29" s="56"/>
      <c r="I29" s="33"/>
      <c r="J29" s="16" t="str">
        <f t="shared" si="8"/>
        <v/>
      </c>
      <c r="K29" s="33"/>
      <c r="L29" s="16" t="str">
        <f t="shared" si="9"/>
        <v/>
      </c>
      <c r="M29" s="33"/>
      <c r="N29" s="16" t="str">
        <f t="shared" si="2"/>
        <v/>
      </c>
      <c r="O29" s="33"/>
      <c r="P29" s="16" t="str">
        <f t="shared" si="3"/>
        <v/>
      </c>
      <c r="Q29" s="33"/>
      <c r="R29" s="16" t="str">
        <f t="shared" si="10"/>
        <v/>
      </c>
      <c r="S29" s="33"/>
      <c r="T29" s="16" t="str">
        <f t="shared" si="11"/>
        <v/>
      </c>
      <c r="U29" s="54"/>
      <c r="V29" s="54"/>
      <c r="W29" s="16" t="str">
        <f t="shared" si="4"/>
        <v/>
      </c>
      <c r="X29" s="35" t="str">
        <f t="shared" si="5"/>
        <v/>
      </c>
      <c r="Y29" s="35">
        <f t="shared" si="6"/>
        <v>0</v>
      </c>
      <c r="AA29" s="47"/>
      <c r="AC29" s="37"/>
      <c r="AD29" s="37"/>
      <c r="AE29" s="37"/>
      <c r="AF29" s="37"/>
      <c r="AG29" s="37"/>
    </row>
    <row r="30" spans="1:33" s="4" customFormat="1" ht="11.25" x14ac:dyDescent="0.25">
      <c r="A30" s="54" t="str">
        <f t="shared" si="7"/>
        <v/>
      </c>
      <c r="B30" s="9" t="str">
        <f>IF('1ERPA'!F27="","",'1ERPA'!F27)</f>
        <v/>
      </c>
      <c r="C30" s="56"/>
      <c r="D30" s="56"/>
      <c r="E30" s="56"/>
      <c r="F30" s="56"/>
      <c r="G30" s="56"/>
      <c r="H30" s="56"/>
      <c r="I30" s="33"/>
      <c r="J30" s="16" t="str">
        <f t="shared" si="8"/>
        <v/>
      </c>
      <c r="K30" s="33"/>
      <c r="L30" s="16" t="str">
        <f t="shared" si="9"/>
        <v/>
      </c>
      <c r="M30" s="33"/>
      <c r="N30" s="16" t="str">
        <f t="shared" si="2"/>
        <v/>
      </c>
      <c r="O30" s="33"/>
      <c r="P30" s="16" t="str">
        <f t="shared" si="3"/>
        <v/>
      </c>
      <c r="Q30" s="33"/>
      <c r="R30" s="16" t="str">
        <f t="shared" si="10"/>
        <v/>
      </c>
      <c r="S30" s="33"/>
      <c r="T30" s="16" t="str">
        <f t="shared" si="11"/>
        <v/>
      </c>
      <c r="U30" s="54"/>
      <c r="V30" s="54"/>
      <c r="W30" s="16" t="str">
        <f t="shared" si="4"/>
        <v/>
      </c>
      <c r="X30" s="35" t="str">
        <f t="shared" si="5"/>
        <v/>
      </c>
      <c r="Y30" s="35">
        <f t="shared" si="6"/>
        <v>0</v>
      </c>
      <c r="AA30" s="47"/>
      <c r="AC30" s="37"/>
      <c r="AD30" s="37"/>
      <c r="AE30" s="37"/>
      <c r="AF30" s="37"/>
      <c r="AG30" s="37"/>
    </row>
    <row r="31" spans="1:33" s="4" customFormat="1" ht="11.25" x14ac:dyDescent="0.25">
      <c r="A31" s="54" t="str">
        <f t="shared" si="7"/>
        <v/>
      </c>
      <c r="B31" s="9" t="str">
        <f>IF('1ERPA'!F28="","",'1ERPA'!F28)</f>
        <v/>
      </c>
      <c r="C31" s="56"/>
      <c r="D31" s="56"/>
      <c r="E31" s="56"/>
      <c r="F31" s="56"/>
      <c r="G31" s="56"/>
      <c r="H31" s="56"/>
      <c r="I31" s="33"/>
      <c r="J31" s="16" t="str">
        <f>IF(I31="","",($J$19/$I$19)*I31)</f>
        <v/>
      </c>
      <c r="K31" s="33"/>
      <c r="L31" s="16" t="str">
        <f>IF(K31="","",($L$19/$K$19)*K31)</f>
        <v/>
      </c>
      <c r="M31" s="33"/>
      <c r="N31" s="16" t="str">
        <f>IF(M31="","",($N$19/$M$19)*M31)</f>
        <v/>
      </c>
      <c r="O31" s="33"/>
      <c r="P31" s="16" t="str">
        <f>IF(O31="","",($P$19/$O$19)*O31)</f>
        <v/>
      </c>
      <c r="Q31" s="33"/>
      <c r="R31" s="16" t="str">
        <f t="shared" si="10"/>
        <v/>
      </c>
      <c r="S31" s="33"/>
      <c r="T31" s="16" t="str">
        <f t="shared" si="11"/>
        <v/>
      </c>
      <c r="U31" s="54"/>
      <c r="V31" s="54"/>
      <c r="W31" s="16" t="str">
        <f t="shared" si="4"/>
        <v/>
      </c>
      <c r="X31" s="35" t="str">
        <f t="shared" si="5"/>
        <v/>
      </c>
      <c r="Y31" s="35">
        <f t="shared" si="6"/>
        <v>0</v>
      </c>
      <c r="AA31" s="47"/>
      <c r="AC31" s="37"/>
      <c r="AD31" s="37"/>
      <c r="AE31" s="37"/>
      <c r="AF31" s="37"/>
      <c r="AG31" s="37"/>
    </row>
    <row r="32" spans="1:33" s="4" customFormat="1" ht="11.25" x14ac:dyDescent="0.25">
      <c r="A32" s="54" t="str">
        <f t="shared" si="7"/>
        <v/>
      </c>
      <c r="B32" s="9" t="str">
        <f>IF('1ERPA'!F29="","",'1ERPA'!F29)</f>
        <v/>
      </c>
      <c r="C32" s="56"/>
      <c r="D32" s="56"/>
      <c r="E32" s="56"/>
      <c r="F32" s="56"/>
      <c r="G32" s="56"/>
      <c r="H32" s="56"/>
      <c r="I32" s="33"/>
      <c r="J32" s="16" t="str">
        <f t="shared" ref="J32:J50" si="12">IF(I32="","",($J$19/$I$19)*I32)</f>
        <v/>
      </c>
      <c r="K32" s="33"/>
      <c r="L32" s="16" t="str">
        <f t="shared" ref="L32:L50" si="13">IF(K32="","",($L$19/$K$19)*K32)</f>
        <v/>
      </c>
      <c r="M32" s="33"/>
      <c r="N32" s="16" t="str">
        <f t="shared" si="2"/>
        <v/>
      </c>
      <c r="O32" s="33"/>
      <c r="P32" s="16" t="str">
        <f t="shared" si="3"/>
        <v/>
      </c>
      <c r="Q32" s="33"/>
      <c r="R32" s="16" t="str">
        <f t="shared" si="10"/>
        <v/>
      </c>
      <c r="S32" s="33"/>
      <c r="T32" s="16" t="str">
        <f t="shared" si="11"/>
        <v/>
      </c>
      <c r="U32" s="54"/>
      <c r="V32" s="54"/>
      <c r="W32" s="16" t="str">
        <f t="shared" si="4"/>
        <v/>
      </c>
      <c r="X32" s="35" t="str">
        <f t="shared" si="5"/>
        <v/>
      </c>
      <c r="Y32" s="35">
        <f t="shared" si="6"/>
        <v>0</v>
      </c>
      <c r="AA32" s="47"/>
      <c r="AC32" s="37"/>
      <c r="AD32" s="37"/>
      <c r="AE32" s="37"/>
      <c r="AF32" s="37"/>
      <c r="AG32" s="37"/>
    </row>
    <row r="33" spans="1:33" s="4" customFormat="1" ht="11.25" x14ac:dyDescent="0.25">
      <c r="A33" s="54" t="str">
        <f t="shared" si="7"/>
        <v/>
      </c>
      <c r="B33" s="9" t="str">
        <f>IF('1ERPA'!F30="","",'1ERPA'!F30)</f>
        <v/>
      </c>
      <c r="C33" s="56"/>
      <c r="D33" s="56"/>
      <c r="E33" s="56"/>
      <c r="F33" s="56"/>
      <c r="G33" s="56"/>
      <c r="H33" s="56"/>
      <c r="I33" s="33"/>
      <c r="J33" s="16" t="str">
        <f t="shared" si="12"/>
        <v/>
      </c>
      <c r="K33" s="33"/>
      <c r="L33" s="16" t="str">
        <f t="shared" si="13"/>
        <v/>
      </c>
      <c r="M33" s="33"/>
      <c r="N33" s="16" t="str">
        <f t="shared" si="2"/>
        <v/>
      </c>
      <c r="O33" s="33"/>
      <c r="P33" s="16" t="str">
        <f t="shared" si="3"/>
        <v/>
      </c>
      <c r="Q33" s="33"/>
      <c r="R33" s="16" t="str">
        <f t="shared" si="10"/>
        <v/>
      </c>
      <c r="S33" s="33"/>
      <c r="T33" s="16" t="str">
        <f t="shared" si="11"/>
        <v/>
      </c>
      <c r="U33" s="54"/>
      <c r="V33" s="54"/>
      <c r="W33" s="16" t="str">
        <f t="shared" si="4"/>
        <v/>
      </c>
      <c r="X33" s="35" t="str">
        <f t="shared" si="5"/>
        <v/>
      </c>
      <c r="Y33" s="35">
        <f t="shared" si="6"/>
        <v>0</v>
      </c>
      <c r="AA33" s="47"/>
      <c r="AC33" s="37"/>
      <c r="AD33" s="37"/>
      <c r="AE33" s="37"/>
      <c r="AF33" s="37"/>
      <c r="AG33" s="37"/>
    </row>
    <row r="34" spans="1:33" s="4" customFormat="1" ht="11.25" x14ac:dyDescent="0.25">
      <c r="A34" s="54" t="str">
        <f t="shared" si="7"/>
        <v/>
      </c>
      <c r="B34" s="9" t="str">
        <f>IF('1ERPA'!F31="","",'1ERPA'!F31)</f>
        <v/>
      </c>
      <c r="C34" s="56"/>
      <c r="D34" s="56"/>
      <c r="E34" s="56"/>
      <c r="F34" s="56"/>
      <c r="G34" s="56"/>
      <c r="H34" s="56"/>
      <c r="I34" s="33"/>
      <c r="J34" s="16" t="str">
        <f t="shared" si="12"/>
        <v/>
      </c>
      <c r="K34" s="33"/>
      <c r="L34" s="16" t="str">
        <f t="shared" si="13"/>
        <v/>
      </c>
      <c r="M34" s="33"/>
      <c r="N34" s="16" t="str">
        <f t="shared" si="2"/>
        <v/>
      </c>
      <c r="O34" s="33"/>
      <c r="P34" s="16" t="str">
        <f t="shared" si="3"/>
        <v/>
      </c>
      <c r="Q34" s="33"/>
      <c r="R34" s="16" t="str">
        <f t="shared" si="10"/>
        <v/>
      </c>
      <c r="S34" s="33"/>
      <c r="T34" s="16" t="str">
        <f t="shared" si="11"/>
        <v/>
      </c>
      <c r="U34" s="54"/>
      <c r="V34" s="54"/>
      <c r="W34" s="16" t="str">
        <f t="shared" si="4"/>
        <v/>
      </c>
      <c r="X34" s="35" t="str">
        <f t="shared" si="5"/>
        <v/>
      </c>
      <c r="Y34" s="35">
        <f t="shared" si="6"/>
        <v>0</v>
      </c>
      <c r="AA34" s="47"/>
      <c r="AC34" s="37"/>
      <c r="AD34" s="37"/>
      <c r="AE34" s="37"/>
      <c r="AF34" s="37"/>
    </row>
    <row r="35" spans="1:33" s="4" customFormat="1" ht="11.25" x14ac:dyDescent="0.25">
      <c r="A35" s="54" t="str">
        <f t="shared" si="7"/>
        <v/>
      </c>
      <c r="B35" s="9" t="str">
        <f>IF('1ERPA'!F32="","",'1ERPA'!F32)</f>
        <v/>
      </c>
      <c r="C35" s="56"/>
      <c r="D35" s="56"/>
      <c r="E35" s="56"/>
      <c r="F35" s="56"/>
      <c r="G35" s="56"/>
      <c r="H35" s="56"/>
      <c r="I35" s="33"/>
      <c r="J35" s="16" t="str">
        <f t="shared" si="12"/>
        <v/>
      </c>
      <c r="K35" s="33"/>
      <c r="L35" s="16" t="str">
        <f t="shared" si="13"/>
        <v/>
      </c>
      <c r="M35" s="33"/>
      <c r="N35" s="16" t="str">
        <f t="shared" si="2"/>
        <v/>
      </c>
      <c r="O35" s="33"/>
      <c r="P35" s="16" t="str">
        <f t="shared" si="3"/>
        <v/>
      </c>
      <c r="Q35" s="33"/>
      <c r="R35" s="16" t="str">
        <f t="shared" si="10"/>
        <v/>
      </c>
      <c r="S35" s="33"/>
      <c r="T35" s="16" t="str">
        <f t="shared" si="11"/>
        <v/>
      </c>
      <c r="U35" s="54"/>
      <c r="V35" s="54"/>
      <c r="W35" s="16" t="str">
        <f t="shared" si="4"/>
        <v/>
      </c>
      <c r="X35" s="35" t="str">
        <f t="shared" si="5"/>
        <v/>
      </c>
      <c r="Y35" s="35">
        <f t="shared" si="6"/>
        <v>0</v>
      </c>
      <c r="AA35" s="47"/>
      <c r="AC35" s="37"/>
      <c r="AD35" s="37"/>
      <c r="AE35" s="37"/>
      <c r="AF35" s="37"/>
    </row>
    <row r="36" spans="1:33" s="4" customFormat="1" ht="11.25" x14ac:dyDescent="0.25">
      <c r="A36" s="54" t="str">
        <f t="shared" si="7"/>
        <v/>
      </c>
      <c r="B36" s="9" t="str">
        <f>IF('1ERPA'!F33="","",'1ERPA'!F33)</f>
        <v/>
      </c>
      <c r="C36" s="56"/>
      <c r="D36" s="56"/>
      <c r="E36" s="56"/>
      <c r="F36" s="56"/>
      <c r="G36" s="56"/>
      <c r="H36" s="56"/>
      <c r="I36" s="33"/>
      <c r="J36" s="16" t="str">
        <f t="shared" si="12"/>
        <v/>
      </c>
      <c r="K36" s="33"/>
      <c r="L36" s="16" t="str">
        <f t="shared" si="13"/>
        <v/>
      </c>
      <c r="M36" s="33"/>
      <c r="N36" s="16" t="str">
        <f t="shared" si="2"/>
        <v/>
      </c>
      <c r="O36" s="33"/>
      <c r="P36" s="16" t="str">
        <f t="shared" si="3"/>
        <v/>
      </c>
      <c r="Q36" s="33"/>
      <c r="R36" s="16" t="str">
        <f t="shared" si="10"/>
        <v/>
      </c>
      <c r="S36" s="33"/>
      <c r="T36" s="16" t="str">
        <f t="shared" si="11"/>
        <v/>
      </c>
      <c r="U36" s="54"/>
      <c r="V36" s="54"/>
      <c r="W36" s="16" t="str">
        <f t="shared" si="4"/>
        <v/>
      </c>
      <c r="X36" s="35" t="str">
        <f t="shared" si="5"/>
        <v/>
      </c>
      <c r="Y36" s="35">
        <f t="shared" si="6"/>
        <v>0</v>
      </c>
      <c r="AA36" s="47"/>
      <c r="AC36" s="37"/>
      <c r="AD36" s="37"/>
      <c r="AE36" s="37"/>
      <c r="AF36" s="37"/>
    </row>
    <row r="37" spans="1:33" s="4" customFormat="1" ht="11.25" x14ac:dyDescent="0.25">
      <c r="A37" s="54" t="str">
        <f t="shared" si="7"/>
        <v/>
      </c>
      <c r="B37" s="9" t="str">
        <f>IF('1ERPA'!F34="","",'1ERPA'!F34)</f>
        <v/>
      </c>
      <c r="C37" s="56"/>
      <c r="D37" s="56"/>
      <c r="E37" s="56"/>
      <c r="F37" s="56"/>
      <c r="G37" s="56"/>
      <c r="H37" s="56"/>
      <c r="I37" s="33"/>
      <c r="J37" s="16" t="str">
        <f t="shared" si="12"/>
        <v/>
      </c>
      <c r="K37" s="33"/>
      <c r="L37" s="16" t="str">
        <f t="shared" si="13"/>
        <v/>
      </c>
      <c r="M37" s="33"/>
      <c r="N37" s="16" t="str">
        <f t="shared" si="2"/>
        <v/>
      </c>
      <c r="O37" s="33"/>
      <c r="P37" s="16" t="str">
        <f t="shared" si="3"/>
        <v/>
      </c>
      <c r="Q37" s="33"/>
      <c r="R37" s="16" t="str">
        <f t="shared" si="10"/>
        <v/>
      </c>
      <c r="S37" s="33"/>
      <c r="T37" s="16" t="str">
        <f t="shared" si="11"/>
        <v/>
      </c>
      <c r="U37" s="54"/>
      <c r="V37" s="54"/>
      <c r="W37" s="16" t="str">
        <f t="shared" si="4"/>
        <v/>
      </c>
      <c r="X37" s="35" t="str">
        <f t="shared" si="5"/>
        <v/>
      </c>
      <c r="Y37" s="35">
        <f t="shared" si="6"/>
        <v>0</v>
      </c>
      <c r="AA37" s="47"/>
      <c r="AC37" s="37"/>
      <c r="AD37" s="37"/>
      <c r="AE37" s="37"/>
      <c r="AF37" s="37"/>
    </row>
    <row r="38" spans="1:33" s="4" customFormat="1" ht="11.25" x14ac:dyDescent="0.25">
      <c r="A38" s="54" t="str">
        <f t="shared" si="7"/>
        <v/>
      </c>
      <c r="B38" s="9" t="str">
        <f>IF('1ERPA'!F35="","",'1ERPA'!F35)</f>
        <v/>
      </c>
      <c r="C38" s="56"/>
      <c r="D38" s="56"/>
      <c r="E38" s="56"/>
      <c r="F38" s="56"/>
      <c r="G38" s="56"/>
      <c r="H38" s="56"/>
      <c r="I38" s="33"/>
      <c r="J38" s="16" t="str">
        <f t="shared" si="12"/>
        <v/>
      </c>
      <c r="K38" s="33"/>
      <c r="L38" s="16" t="str">
        <f t="shared" si="13"/>
        <v/>
      </c>
      <c r="M38" s="33"/>
      <c r="N38" s="16" t="str">
        <f t="shared" si="2"/>
        <v/>
      </c>
      <c r="O38" s="33"/>
      <c r="P38" s="16" t="str">
        <f t="shared" si="3"/>
        <v/>
      </c>
      <c r="Q38" s="33"/>
      <c r="R38" s="16" t="str">
        <f t="shared" si="10"/>
        <v/>
      </c>
      <c r="S38" s="33"/>
      <c r="T38" s="16" t="str">
        <f t="shared" si="11"/>
        <v/>
      </c>
      <c r="U38" s="54"/>
      <c r="V38" s="54"/>
      <c r="W38" s="16" t="str">
        <f t="shared" si="4"/>
        <v/>
      </c>
      <c r="X38" s="35" t="str">
        <f t="shared" si="5"/>
        <v/>
      </c>
      <c r="Y38" s="35">
        <f t="shared" si="6"/>
        <v>0</v>
      </c>
      <c r="AA38" s="47"/>
      <c r="AC38" s="37"/>
      <c r="AD38" s="37"/>
      <c r="AE38" s="37"/>
      <c r="AF38" s="37"/>
    </row>
    <row r="39" spans="1:33" s="4" customFormat="1" ht="11.25" x14ac:dyDescent="0.25">
      <c r="A39" s="54" t="str">
        <f t="shared" si="7"/>
        <v/>
      </c>
      <c r="B39" s="9" t="str">
        <f>IF('1ERPA'!F36="","",'1ERPA'!F36)</f>
        <v/>
      </c>
      <c r="C39" s="56"/>
      <c r="D39" s="56"/>
      <c r="E39" s="56"/>
      <c r="F39" s="56"/>
      <c r="G39" s="56"/>
      <c r="H39" s="56"/>
      <c r="I39" s="33"/>
      <c r="J39" s="16" t="str">
        <f t="shared" si="12"/>
        <v/>
      </c>
      <c r="K39" s="33"/>
      <c r="L39" s="16" t="str">
        <f t="shared" si="13"/>
        <v/>
      </c>
      <c r="M39" s="33"/>
      <c r="N39" s="16" t="str">
        <f t="shared" si="2"/>
        <v/>
      </c>
      <c r="O39" s="33"/>
      <c r="P39" s="16" t="str">
        <f t="shared" si="3"/>
        <v/>
      </c>
      <c r="Q39" s="33"/>
      <c r="R39" s="16" t="str">
        <f t="shared" si="10"/>
        <v/>
      </c>
      <c r="S39" s="33"/>
      <c r="T39" s="16" t="str">
        <f t="shared" si="11"/>
        <v/>
      </c>
      <c r="U39" s="54"/>
      <c r="V39" s="54"/>
      <c r="W39" s="16" t="str">
        <f t="shared" si="4"/>
        <v/>
      </c>
      <c r="X39" s="35" t="str">
        <f t="shared" si="5"/>
        <v/>
      </c>
      <c r="Y39" s="35">
        <f t="shared" si="6"/>
        <v>0</v>
      </c>
      <c r="AA39" s="47"/>
      <c r="AC39" s="37"/>
      <c r="AD39" s="37"/>
      <c r="AE39" s="37"/>
      <c r="AF39" s="37"/>
    </row>
    <row r="40" spans="1:33" s="4" customFormat="1" ht="11.25" x14ac:dyDescent="0.25">
      <c r="A40" s="54" t="str">
        <f t="shared" si="7"/>
        <v/>
      </c>
      <c r="B40" s="9" t="str">
        <f>IF('1ERPA'!F37="","",'1ERPA'!F37)</f>
        <v/>
      </c>
      <c r="C40" s="56"/>
      <c r="D40" s="56"/>
      <c r="E40" s="56"/>
      <c r="F40" s="56"/>
      <c r="G40" s="56"/>
      <c r="H40" s="56"/>
      <c r="I40" s="33"/>
      <c r="J40" s="16" t="str">
        <f t="shared" si="12"/>
        <v/>
      </c>
      <c r="K40" s="33"/>
      <c r="L40" s="16" t="str">
        <f t="shared" si="13"/>
        <v/>
      </c>
      <c r="M40" s="33"/>
      <c r="N40" s="16" t="str">
        <f t="shared" si="2"/>
        <v/>
      </c>
      <c r="O40" s="33"/>
      <c r="P40" s="16" t="str">
        <f t="shared" si="3"/>
        <v/>
      </c>
      <c r="Q40" s="33"/>
      <c r="R40" s="16" t="str">
        <f t="shared" si="10"/>
        <v/>
      </c>
      <c r="S40" s="33"/>
      <c r="T40" s="16" t="str">
        <f t="shared" si="11"/>
        <v/>
      </c>
      <c r="U40" s="54"/>
      <c r="V40" s="54"/>
      <c r="W40" s="16" t="str">
        <f t="shared" si="4"/>
        <v/>
      </c>
      <c r="X40" s="35" t="str">
        <f t="shared" si="5"/>
        <v/>
      </c>
      <c r="Y40" s="35">
        <f t="shared" si="6"/>
        <v>0</v>
      </c>
      <c r="AA40" s="47"/>
      <c r="AC40" s="37"/>
      <c r="AD40" s="37"/>
      <c r="AE40" s="37"/>
    </row>
    <row r="41" spans="1:33" s="4" customFormat="1" ht="11.25" x14ac:dyDescent="0.25">
      <c r="A41" s="54" t="str">
        <f t="shared" si="7"/>
        <v/>
      </c>
      <c r="B41" s="9" t="str">
        <f>IF('1ERPA'!F38="","",'1ERPA'!F38)</f>
        <v/>
      </c>
      <c r="C41" s="56"/>
      <c r="D41" s="56"/>
      <c r="E41" s="56"/>
      <c r="F41" s="56"/>
      <c r="G41" s="56"/>
      <c r="H41" s="56"/>
      <c r="I41" s="33"/>
      <c r="J41" s="16" t="str">
        <f t="shared" si="12"/>
        <v/>
      </c>
      <c r="K41" s="33"/>
      <c r="L41" s="16" t="str">
        <f t="shared" si="13"/>
        <v/>
      </c>
      <c r="M41" s="33"/>
      <c r="N41" s="16" t="str">
        <f t="shared" si="2"/>
        <v/>
      </c>
      <c r="O41" s="33"/>
      <c r="P41" s="16" t="str">
        <f t="shared" si="3"/>
        <v/>
      </c>
      <c r="Q41" s="33"/>
      <c r="R41" s="16" t="str">
        <f t="shared" si="10"/>
        <v/>
      </c>
      <c r="S41" s="33"/>
      <c r="T41" s="16" t="str">
        <f t="shared" si="11"/>
        <v/>
      </c>
      <c r="U41" s="54"/>
      <c r="V41" s="54"/>
      <c r="W41" s="16" t="str">
        <f t="shared" si="4"/>
        <v/>
      </c>
      <c r="X41" s="35" t="str">
        <f t="shared" si="5"/>
        <v/>
      </c>
      <c r="Y41" s="35">
        <f t="shared" si="6"/>
        <v>0</v>
      </c>
      <c r="AA41" s="47"/>
      <c r="AC41" s="37"/>
      <c r="AD41" s="37"/>
      <c r="AE41" s="37"/>
    </row>
    <row r="42" spans="1:33" s="4" customFormat="1" ht="11.25" x14ac:dyDescent="0.25">
      <c r="A42" s="54" t="str">
        <f t="shared" si="7"/>
        <v/>
      </c>
      <c r="B42" s="9" t="str">
        <f>IF('1ERPA'!F39="","",'1ERPA'!F39)</f>
        <v/>
      </c>
      <c r="C42" s="56"/>
      <c r="D42" s="56"/>
      <c r="E42" s="56"/>
      <c r="F42" s="56"/>
      <c r="G42" s="56"/>
      <c r="H42" s="56"/>
      <c r="I42" s="33"/>
      <c r="J42" s="16" t="str">
        <f t="shared" si="12"/>
        <v/>
      </c>
      <c r="K42" s="33"/>
      <c r="L42" s="16" t="str">
        <f t="shared" si="13"/>
        <v/>
      </c>
      <c r="M42" s="33"/>
      <c r="N42" s="16" t="str">
        <f t="shared" si="2"/>
        <v/>
      </c>
      <c r="O42" s="33"/>
      <c r="P42" s="16" t="str">
        <f t="shared" si="3"/>
        <v/>
      </c>
      <c r="Q42" s="33"/>
      <c r="R42" s="16" t="str">
        <f t="shared" si="10"/>
        <v/>
      </c>
      <c r="S42" s="33"/>
      <c r="T42" s="16" t="str">
        <f t="shared" si="11"/>
        <v/>
      </c>
      <c r="U42" s="54"/>
      <c r="V42" s="54"/>
      <c r="W42" s="16" t="str">
        <f t="shared" si="4"/>
        <v/>
      </c>
      <c r="X42" s="35" t="str">
        <f t="shared" si="5"/>
        <v/>
      </c>
      <c r="Y42" s="35">
        <f t="shared" si="6"/>
        <v>0</v>
      </c>
      <c r="AA42" s="47"/>
      <c r="AC42" s="37"/>
      <c r="AD42" s="37"/>
      <c r="AE42" s="37"/>
    </row>
    <row r="43" spans="1:33" s="4" customFormat="1" ht="11.25" x14ac:dyDescent="0.25">
      <c r="A43" s="54" t="str">
        <f t="shared" si="7"/>
        <v/>
      </c>
      <c r="B43" s="9" t="str">
        <f>IF('1ERPA'!F40="","",'1ERPA'!F40)</f>
        <v/>
      </c>
      <c r="C43" s="56"/>
      <c r="D43" s="56"/>
      <c r="E43" s="56"/>
      <c r="F43" s="56"/>
      <c r="G43" s="56"/>
      <c r="H43" s="56"/>
      <c r="I43" s="33"/>
      <c r="J43" s="16" t="str">
        <f t="shared" si="12"/>
        <v/>
      </c>
      <c r="K43" s="33"/>
      <c r="L43" s="16" t="str">
        <f t="shared" si="13"/>
        <v/>
      </c>
      <c r="M43" s="33"/>
      <c r="N43" s="16" t="str">
        <f t="shared" si="2"/>
        <v/>
      </c>
      <c r="O43" s="33"/>
      <c r="P43" s="16" t="str">
        <f t="shared" si="3"/>
        <v/>
      </c>
      <c r="Q43" s="33"/>
      <c r="R43" s="16" t="str">
        <f t="shared" si="10"/>
        <v/>
      </c>
      <c r="S43" s="33"/>
      <c r="T43" s="16" t="str">
        <f t="shared" si="11"/>
        <v/>
      </c>
      <c r="U43" s="54"/>
      <c r="V43" s="54"/>
      <c r="W43" s="16" t="str">
        <f t="shared" si="4"/>
        <v/>
      </c>
      <c r="X43" s="35" t="str">
        <f t="shared" si="5"/>
        <v/>
      </c>
      <c r="Y43" s="35">
        <f t="shared" si="6"/>
        <v>0</v>
      </c>
      <c r="AA43" s="47"/>
      <c r="AC43" s="37"/>
      <c r="AD43" s="37"/>
      <c r="AE43" s="37"/>
    </row>
    <row r="44" spans="1:33" s="4" customFormat="1" ht="11.25" x14ac:dyDescent="0.25">
      <c r="A44" s="54" t="str">
        <f t="shared" si="7"/>
        <v/>
      </c>
      <c r="B44" s="9" t="str">
        <f>IF('1ERPA'!F41="","",'1ERPA'!F41)</f>
        <v/>
      </c>
      <c r="C44" s="56"/>
      <c r="D44" s="56"/>
      <c r="E44" s="56"/>
      <c r="F44" s="56"/>
      <c r="G44" s="56"/>
      <c r="H44" s="56"/>
      <c r="I44" s="33"/>
      <c r="J44" s="16" t="str">
        <f t="shared" si="12"/>
        <v/>
      </c>
      <c r="K44" s="33"/>
      <c r="L44" s="16" t="str">
        <f t="shared" si="13"/>
        <v/>
      </c>
      <c r="M44" s="33"/>
      <c r="N44" s="16" t="str">
        <f t="shared" si="2"/>
        <v/>
      </c>
      <c r="O44" s="33"/>
      <c r="P44" s="16" t="str">
        <f t="shared" si="3"/>
        <v/>
      </c>
      <c r="Q44" s="33"/>
      <c r="R44" s="16" t="str">
        <f t="shared" si="10"/>
        <v/>
      </c>
      <c r="S44" s="33"/>
      <c r="T44" s="16" t="str">
        <f t="shared" si="11"/>
        <v/>
      </c>
      <c r="U44" s="54"/>
      <c r="V44" s="54"/>
      <c r="W44" s="16" t="str">
        <f t="shared" si="4"/>
        <v/>
      </c>
      <c r="X44" s="35" t="str">
        <f t="shared" si="5"/>
        <v/>
      </c>
      <c r="Y44" s="35">
        <f t="shared" si="6"/>
        <v>0</v>
      </c>
      <c r="AA44" s="47"/>
      <c r="AC44" s="37"/>
      <c r="AD44" s="37"/>
      <c r="AE44" s="37"/>
    </row>
    <row r="45" spans="1:33" s="4" customFormat="1" ht="11.25" x14ac:dyDescent="0.25">
      <c r="A45" s="54" t="str">
        <f t="shared" si="7"/>
        <v/>
      </c>
      <c r="B45" s="9" t="str">
        <f>IF('1ERPA'!F42="","",'1ERPA'!F42)</f>
        <v/>
      </c>
      <c r="C45" s="56"/>
      <c r="D45" s="56"/>
      <c r="E45" s="56"/>
      <c r="F45" s="56"/>
      <c r="G45" s="56"/>
      <c r="H45" s="56"/>
      <c r="I45" s="33"/>
      <c r="J45" s="16" t="str">
        <f t="shared" si="12"/>
        <v/>
      </c>
      <c r="K45" s="33"/>
      <c r="L45" s="16" t="str">
        <f t="shared" si="13"/>
        <v/>
      </c>
      <c r="M45" s="33"/>
      <c r="N45" s="16" t="str">
        <f t="shared" si="2"/>
        <v/>
      </c>
      <c r="O45" s="33"/>
      <c r="P45" s="16" t="str">
        <f t="shared" si="3"/>
        <v/>
      </c>
      <c r="Q45" s="33"/>
      <c r="R45" s="16" t="str">
        <f t="shared" si="10"/>
        <v/>
      </c>
      <c r="S45" s="33"/>
      <c r="T45" s="16" t="str">
        <f t="shared" si="11"/>
        <v/>
      </c>
      <c r="U45" s="54"/>
      <c r="V45" s="54"/>
      <c r="W45" s="16" t="str">
        <f t="shared" si="4"/>
        <v/>
      </c>
      <c r="X45" s="35" t="str">
        <f t="shared" si="5"/>
        <v/>
      </c>
      <c r="Y45" s="35">
        <f t="shared" si="6"/>
        <v>0</v>
      </c>
      <c r="AA45" s="47"/>
      <c r="AC45" s="37"/>
      <c r="AD45" s="37"/>
      <c r="AE45" s="37"/>
    </row>
    <row r="46" spans="1:33" s="4" customFormat="1" ht="11.25" x14ac:dyDescent="0.25">
      <c r="A46" s="54" t="str">
        <f t="shared" si="7"/>
        <v/>
      </c>
      <c r="B46" s="9" t="str">
        <f>IF('1ERPA'!F43="","",'1ERPA'!F43)</f>
        <v/>
      </c>
      <c r="C46" s="56"/>
      <c r="D46" s="56"/>
      <c r="E46" s="56"/>
      <c r="F46" s="56"/>
      <c r="G46" s="56"/>
      <c r="H46" s="56"/>
      <c r="I46" s="33"/>
      <c r="J46" s="16" t="str">
        <f t="shared" si="12"/>
        <v/>
      </c>
      <c r="K46" s="33"/>
      <c r="L46" s="16" t="str">
        <f t="shared" si="13"/>
        <v/>
      </c>
      <c r="M46" s="33"/>
      <c r="N46" s="16" t="str">
        <f t="shared" si="2"/>
        <v/>
      </c>
      <c r="O46" s="33"/>
      <c r="P46" s="16" t="str">
        <f t="shared" si="3"/>
        <v/>
      </c>
      <c r="Q46" s="33"/>
      <c r="R46" s="16" t="str">
        <f t="shared" si="10"/>
        <v/>
      </c>
      <c r="S46" s="33"/>
      <c r="T46" s="16" t="str">
        <f t="shared" si="11"/>
        <v/>
      </c>
      <c r="U46" s="54"/>
      <c r="V46" s="54"/>
      <c r="W46" s="16" t="str">
        <f t="shared" si="4"/>
        <v/>
      </c>
      <c r="X46" s="35" t="str">
        <f t="shared" si="5"/>
        <v/>
      </c>
      <c r="Y46" s="35">
        <f t="shared" si="6"/>
        <v>0</v>
      </c>
      <c r="AA46" s="47"/>
      <c r="AC46" s="37"/>
      <c r="AD46" s="37"/>
      <c r="AE46" s="37"/>
    </row>
    <row r="47" spans="1:33" s="4" customFormat="1" ht="11.25" x14ac:dyDescent="0.25">
      <c r="A47" s="54" t="str">
        <f t="shared" si="7"/>
        <v/>
      </c>
      <c r="B47" s="9" t="str">
        <f>IF('1ERPA'!F44="","",'1ERPA'!F44)</f>
        <v/>
      </c>
      <c r="C47" s="56"/>
      <c r="D47" s="56"/>
      <c r="E47" s="56"/>
      <c r="F47" s="56"/>
      <c r="G47" s="56"/>
      <c r="H47" s="56"/>
      <c r="I47" s="33"/>
      <c r="J47" s="16" t="str">
        <f t="shared" si="12"/>
        <v/>
      </c>
      <c r="K47" s="33"/>
      <c r="L47" s="16" t="str">
        <f t="shared" si="13"/>
        <v/>
      </c>
      <c r="M47" s="33"/>
      <c r="N47" s="16" t="str">
        <f t="shared" si="2"/>
        <v/>
      </c>
      <c r="O47" s="33"/>
      <c r="P47" s="16" t="str">
        <f t="shared" si="3"/>
        <v/>
      </c>
      <c r="Q47" s="33"/>
      <c r="R47" s="16" t="str">
        <f t="shared" si="10"/>
        <v/>
      </c>
      <c r="S47" s="33"/>
      <c r="T47" s="16" t="str">
        <f t="shared" si="11"/>
        <v/>
      </c>
      <c r="U47" s="54"/>
      <c r="V47" s="54"/>
      <c r="W47" s="16" t="str">
        <f t="shared" si="4"/>
        <v/>
      </c>
      <c r="X47" s="35" t="str">
        <f t="shared" si="5"/>
        <v/>
      </c>
      <c r="Y47" s="35">
        <f t="shared" si="6"/>
        <v>0</v>
      </c>
      <c r="AA47" s="47"/>
      <c r="AC47" s="37"/>
      <c r="AD47" s="37"/>
      <c r="AE47" s="37"/>
    </row>
    <row r="48" spans="1:33" s="4" customFormat="1" ht="11.25" x14ac:dyDescent="0.25">
      <c r="A48" s="54" t="str">
        <f t="shared" si="7"/>
        <v/>
      </c>
      <c r="B48" s="9" t="str">
        <f>IF('1ERPA'!F45="","",'1ERPA'!F45)</f>
        <v/>
      </c>
      <c r="C48" s="56"/>
      <c r="D48" s="56"/>
      <c r="E48" s="56"/>
      <c r="F48" s="56"/>
      <c r="G48" s="56"/>
      <c r="H48" s="56"/>
      <c r="I48" s="33"/>
      <c r="J48" s="16" t="str">
        <f t="shared" si="12"/>
        <v/>
      </c>
      <c r="K48" s="33"/>
      <c r="L48" s="16" t="str">
        <f t="shared" si="13"/>
        <v/>
      </c>
      <c r="M48" s="33"/>
      <c r="N48" s="16" t="str">
        <f t="shared" si="2"/>
        <v/>
      </c>
      <c r="O48" s="33"/>
      <c r="P48" s="16" t="str">
        <f t="shared" si="3"/>
        <v/>
      </c>
      <c r="Q48" s="33"/>
      <c r="R48" s="16" t="str">
        <f t="shared" si="10"/>
        <v/>
      </c>
      <c r="S48" s="33"/>
      <c r="T48" s="16" t="str">
        <f t="shared" si="11"/>
        <v/>
      </c>
      <c r="U48" s="54"/>
      <c r="V48" s="54"/>
      <c r="W48" s="16" t="str">
        <f t="shared" si="4"/>
        <v/>
      </c>
      <c r="X48" s="35" t="str">
        <f t="shared" si="5"/>
        <v/>
      </c>
      <c r="Y48" s="35">
        <f t="shared" si="6"/>
        <v>0</v>
      </c>
      <c r="AA48" s="47"/>
      <c r="AC48" s="37"/>
      <c r="AD48" s="37"/>
      <c r="AE48" s="37"/>
    </row>
    <row r="49" spans="1:31" s="4" customFormat="1" ht="11.25" x14ac:dyDescent="0.25">
      <c r="A49" s="54" t="str">
        <f t="shared" si="7"/>
        <v/>
      </c>
      <c r="B49" s="9" t="str">
        <f>IF('1ERPA'!F46="","",'1ERPA'!F46)</f>
        <v/>
      </c>
      <c r="C49" s="56"/>
      <c r="D49" s="56"/>
      <c r="E49" s="56"/>
      <c r="F49" s="56"/>
      <c r="G49" s="56"/>
      <c r="H49" s="56"/>
      <c r="I49" s="33"/>
      <c r="J49" s="16" t="str">
        <f t="shared" si="12"/>
        <v/>
      </c>
      <c r="K49" s="33"/>
      <c r="L49" s="16" t="str">
        <f t="shared" si="13"/>
        <v/>
      </c>
      <c r="M49" s="33"/>
      <c r="N49" s="16" t="str">
        <f t="shared" si="2"/>
        <v/>
      </c>
      <c r="O49" s="33"/>
      <c r="P49" s="16" t="str">
        <f t="shared" si="3"/>
        <v/>
      </c>
      <c r="Q49" s="33"/>
      <c r="R49" s="16" t="str">
        <f t="shared" si="10"/>
        <v/>
      </c>
      <c r="S49" s="33"/>
      <c r="T49" s="16" t="str">
        <f t="shared" si="11"/>
        <v/>
      </c>
      <c r="U49" s="54"/>
      <c r="V49" s="54"/>
      <c r="W49" s="16" t="str">
        <f t="shared" si="4"/>
        <v/>
      </c>
      <c r="X49" s="35" t="str">
        <f t="shared" si="5"/>
        <v/>
      </c>
      <c r="Y49" s="35">
        <f t="shared" si="6"/>
        <v>0</v>
      </c>
      <c r="AA49" s="47"/>
      <c r="AC49" s="37"/>
      <c r="AD49" s="37"/>
      <c r="AE49" s="37"/>
    </row>
    <row r="50" spans="1:31" s="4" customFormat="1" ht="11.25" x14ac:dyDescent="0.25">
      <c r="A50" s="54" t="str">
        <f t="shared" si="7"/>
        <v/>
      </c>
      <c r="B50" s="9" t="str">
        <f>IF('1ERPA'!F47="","",'1ERPA'!F47)</f>
        <v/>
      </c>
      <c r="C50" s="56"/>
      <c r="D50" s="56"/>
      <c r="E50" s="56"/>
      <c r="F50" s="56"/>
      <c r="G50" s="56"/>
      <c r="H50" s="56"/>
      <c r="I50" s="33"/>
      <c r="J50" s="16" t="str">
        <f t="shared" si="12"/>
        <v/>
      </c>
      <c r="K50" s="33"/>
      <c r="L50" s="16" t="str">
        <f t="shared" si="13"/>
        <v/>
      </c>
      <c r="M50" s="33"/>
      <c r="N50" s="16" t="str">
        <f t="shared" si="2"/>
        <v/>
      </c>
      <c r="O50" s="33"/>
      <c r="P50" s="16" t="str">
        <f t="shared" si="3"/>
        <v/>
      </c>
      <c r="Q50" s="33"/>
      <c r="R50" s="16" t="str">
        <f t="shared" si="10"/>
        <v/>
      </c>
      <c r="S50" s="33"/>
      <c r="T50" s="16" t="str">
        <f t="shared" si="11"/>
        <v/>
      </c>
      <c r="U50" s="54"/>
      <c r="V50" s="54"/>
      <c r="W50" s="16" t="str">
        <f t="shared" si="4"/>
        <v/>
      </c>
      <c r="X50" s="35" t="str">
        <f t="shared" si="5"/>
        <v/>
      </c>
      <c r="Y50" s="35">
        <f t="shared" si="6"/>
        <v>0</v>
      </c>
      <c r="AA50" s="47"/>
      <c r="AC50" s="37"/>
      <c r="AD50" s="37"/>
      <c r="AE50" s="37"/>
    </row>
  </sheetData>
  <sheetProtection algorithmName="SHA-512" hashValue="D8SdsdrGZ3HrvTWm8kmdSda5XdtlIW9KHAyOL/Gynl8GJwk/8AvXPmvp+9BrTub/SXClpBdBmmuMcMJs1FC4LQ==" saltValue="NrzieTaq3Sc5xMj3yWsE7w==" spinCount="100000" sheet="1"/>
  <mergeCells count="27">
    <mergeCell ref="U4:V4"/>
    <mergeCell ref="V5:W5"/>
    <mergeCell ref="E1:W3"/>
    <mergeCell ref="P11:U11"/>
    <mergeCell ref="P12:U12"/>
    <mergeCell ref="A14:A19"/>
    <mergeCell ref="B14:B19"/>
    <mergeCell ref="C14:H14"/>
    <mergeCell ref="I14:R15"/>
    <mergeCell ref="S14:T15"/>
    <mergeCell ref="Q16:R17"/>
    <mergeCell ref="U14:V15"/>
    <mergeCell ref="W14:W19"/>
    <mergeCell ref="D15:F15"/>
    <mergeCell ref="C16:C18"/>
    <mergeCell ref="D16:D18"/>
    <mergeCell ref="E16:E18"/>
    <mergeCell ref="F16:F18"/>
    <mergeCell ref="G16:G18"/>
    <mergeCell ref="S16:T17"/>
    <mergeCell ref="U16:U19"/>
    <mergeCell ref="V16:V19"/>
    <mergeCell ref="H16:H18"/>
    <mergeCell ref="I16:J17"/>
    <mergeCell ref="K16:L17"/>
    <mergeCell ref="M16:N17"/>
    <mergeCell ref="O16:P17"/>
  </mergeCells>
  <dataValidations count="1">
    <dataValidation type="list" allowBlank="1" showErrorMessage="1" errorTitle="Nivel de Dominio" error="Eliga un nivel de la lista" sqref="C20:H50">
      <formula1>"Sin Nivel, Pre-Formal, Receptivo, Resolutivo, Autónomo, Estratégico"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O51"/>
  <sheetViews>
    <sheetView topLeftCell="B1" workbookViewId="0">
      <selection activeCell="B1" sqref="B1"/>
    </sheetView>
  </sheetViews>
  <sheetFormatPr baseColWidth="10" defaultRowHeight="11.25" x14ac:dyDescent="0.25"/>
  <cols>
    <col min="1" max="1" width="0" style="47" hidden="1" customWidth="1"/>
    <col min="2" max="41" width="3.5703125" style="47" customWidth="1"/>
    <col min="42" max="16384" width="11.42578125" style="47"/>
  </cols>
  <sheetData>
    <row r="1" spans="2:41" ht="15" customHeight="1" x14ac:dyDescent="0.25">
      <c r="AA1" s="4"/>
      <c r="AB1" s="4"/>
      <c r="AC1" s="4"/>
      <c r="AD1" s="78" t="str">
        <f>IF('1ERPA'!M5="","",'1ERPA'!M5)</f>
        <v>B</v>
      </c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2:41" x14ac:dyDescent="0.25">
      <c r="AA2" s="4"/>
      <c r="AB2" s="4"/>
      <c r="AC2" s="4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2:41" x14ac:dyDescent="0.25">
      <c r="AB3" s="4"/>
      <c r="AC3" s="4"/>
      <c r="AD3" s="4"/>
      <c r="AE3" s="4"/>
      <c r="AF3" s="78">
        <f>IF(MAX('1ERPA'!A17:A47)=0,"",MAX('1ERPA'!A17:A47))</f>
        <v>4</v>
      </c>
      <c r="AG3" s="78"/>
      <c r="AH3" s="78"/>
      <c r="AI3" s="78"/>
      <c r="AJ3" s="78"/>
      <c r="AK3" s="78"/>
      <c r="AL3" s="78"/>
      <c r="AM3" s="78"/>
      <c r="AN3" s="78"/>
      <c r="AO3" s="78"/>
    </row>
    <row r="4" spans="2:41" x14ac:dyDescent="0.25"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4"/>
      <c r="R4" s="4"/>
      <c r="S4" s="4"/>
    </row>
    <row r="5" spans="2:41" x14ac:dyDescent="0.25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4"/>
      <c r="R5" s="4"/>
      <c r="S5" s="4"/>
    </row>
    <row r="6" spans="2:41" x14ac:dyDescent="0.25"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4"/>
      <c r="R6" s="4"/>
      <c r="S6" s="4"/>
      <c r="T6" s="4"/>
      <c r="U6" s="4"/>
      <c r="V6" s="4"/>
      <c r="W6" s="4"/>
      <c r="X6" s="4"/>
      <c r="Y6" s="4"/>
      <c r="AA6" s="78" t="s">
        <v>88</v>
      </c>
      <c r="AB6" s="78"/>
      <c r="AD6" s="78" t="str">
        <f>'1ERPA'!K7</f>
        <v>PRIMERO</v>
      </c>
      <c r="AE6" s="78"/>
      <c r="AF6" s="78"/>
      <c r="AG6" s="47" t="str">
        <f>IF('1ERPA'!Q7="","",'1ERPA'!Q7)</f>
        <v>B</v>
      </c>
      <c r="AI6" s="78" t="str">
        <f>IF('1ERPA'!AD5="","",'1ERPA'!AD5)</f>
        <v>B</v>
      </c>
      <c r="AJ6" s="78"/>
      <c r="AK6" s="78"/>
      <c r="AL6" s="78"/>
      <c r="AM6" s="78"/>
      <c r="AN6" s="78"/>
    </row>
    <row r="7" spans="2:41" x14ac:dyDescent="0.25"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4"/>
      <c r="R7" s="4"/>
      <c r="S7" s="4"/>
    </row>
    <row r="9" spans="2:41" x14ac:dyDescent="0.25">
      <c r="B9" s="17"/>
      <c r="C9" s="57"/>
      <c r="D9" s="57"/>
      <c r="E9" s="57"/>
      <c r="F9" s="57"/>
      <c r="G9" s="57"/>
      <c r="H9" s="57"/>
      <c r="I9" s="57"/>
      <c r="J9" s="57"/>
      <c r="K9" s="1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17"/>
      <c r="Y9" s="57"/>
      <c r="Z9" s="57"/>
      <c r="AA9" s="57"/>
      <c r="AB9" s="57"/>
      <c r="AC9" s="57"/>
      <c r="AD9" s="57"/>
      <c r="AE9" s="57"/>
      <c r="AF9" s="57"/>
      <c r="AG9" s="17"/>
      <c r="AH9" s="57"/>
      <c r="AI9" s="57"/>
      <c r="AJ9" s="57"/>
      <c r="AK9" s="57"/>
      <c r="AL9" s="57"/>
      <c r="AM9" s="57"/>
      <c r="AN9" s="57"/>
      <c r="AO9" s="18"/>
    </row>
    <row r="10" spans="2:41" ht="15" customHeight="1" x14ac:dyDescent="0.25">
      <c r="B10" s="10"/>
      <c r="C10" s="122" t="s">
        <v>33</v>
      </c>
      <c r="D10" s="122"/>
      <c r="E10" s="122"/>
      <c r="F10" s="122"/>
      <c r="G10" s="122"/>
      <c r="H10" s="122"/>
      <c r="I10" s="122"/>
      <c r="J10" s="60"/>
      <c r="K10" s="10"/>
      <c r="L10" s="122" t="s">
        <v>34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60"/>
      <c r="X10" s="10"/>
      <c r="Y10" s="122" t="s">
        <v>35</v>
      </c>
      <c r="Z10" s="122"/>
      <c r="AA10" s="122"/>
      <c r="AB10" s="122"/>
      <c r="AC10" s="122"/>
      <c r="AD10" s="122"/>
      <c r="AE10" s="122"/>
      <c r="AF10" s="60"/>
      <c r="AG10" s="10"/>
      <c r="AH10" s="122" t="s">
        <v>36</v>
      </c>
      <c r="AI10" s="122"/>
      <c r="AJ10" s="122"/>
      <c r="AK10" s="122"/>
      <c r="AL10" s="122"/>
      <c r="AM10" s="122"/>
      <c r="AN10" s="122"/>
      <c r="AO10" s="19"/>
    </row>
    <row r="11" spans="2:41" x14ac:dyDescent="0.25">
      <c r="B11" s="10"/>
      <c r="C11" s="122"/>
      <c r="D11" s="122"/>
      <c r="E11" s="122"/>
      <c r="F11" s="122"/>
      <c r="G11" s="122"/>
      <c r="H11" s="122"/>
      <c r="I11" s="122"/>
      <c r="J11" s="60"/>
      <c r="K11" s="10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60"/>
      <c r="X11" s="10"/>
      <c r="Y11" s="122"/>
      <c r="Z11" s="122"/>
      <c r="AA11" s="122"/>
      <c r="AB11" s="122"/>
      <c r="AC11" s="122"/>
      <c r="AD11" s="122"/>
      <c r="AE11" s="122"/>
      <c r="AF11" s="60"/>
      <c r="AG11" s="10"/>
      <c r="AH11" s="122"/>
      <c r="AI11" s="122"/>
      <c r="AJ11" s="122"/>
      <c r="AK11" s="122"/>
      <c r="AL11" s="122"/>
      <c r="AM11" s="122"/>
      <c r="AN11" s="122"/>
      <c r="AO11" s="19"/>
    </row>
    <row r="12" spans="2:41" x14ac:dyDescent="0.25">
      <c r="B12" s="10"/>
      <c r="C12" s="122"/>
      <c r="D12" s="122"/>
      <c r="E12" s="122"/>
      <c r="F12" s="122"/>
      <c r="G12" s="122"/>
      <c r="H12" s="122"/>
      <c r="I12" s="122"/>
      <c r="J12" s="60"/>
      <c r="K12" s="10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60"/>
      <c r="X12" s="10"/>
      <c r="Y12" s="122"/>
      <c r="Z12" s="122"/>
      <c r="AA12" s="122"/>
      <c r="AB12" s="122"/>
      <c r="AC12" s="122"/>
      <c r="AD12" s="122"/>
      <c r="AE12" s="122"/>
      <c r="AF12" s="60"/>
      <c r="AG12" s="10"/>
      <c r="AH12" s="122"/>
      <c r="AI12" s="122"/>
      <c r="AJ12" s="122"/>
      <c r="AK12" s="122"/>
      <c r="AL12" s="122"/>
      <c r="AM12" s="122"/>
      <c r="AN12" s="122"/>
      <c r="AO12" s="19"/>
    </row>
    <row r="13" spans="2:41" x14ac:dyDescent="0.25">
      <c r="B13" s="10"/>
      <c r="D13" s="60"/>
      <c r="E13" s="60"/>
      <c r="F13" s="60"/>
      <c r="G13" s="60"/>
      <c r="H13" s="60"/>
      <c r="I13" s="60"/>
      <c r="J13" s="60"/>
      <c r="K13" s="1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10"/>
      <c r="Y13" s="60"/>
      <c r="Z13" s="60"/>
      <c r="AA13" s="60"/>
      <c r="AB13" s="60"/>
      <c r="AC13" s="60"/>
      <c r="AD13" s="60"/>
      <c r="AE13" s="60"/>
      <c r="AF13" s="60"/>
      <c r="AG13" s="10"/>
      <c r="AH13" s="60"/>
      <c r="AI13" s="60"/>
      <c r="AJ13" s="60"/>
      <c r="AK13" s="60"/>
      <c r="AL13" s="60"/>
      <c r="AM13" s="60"/>
      <c r="AO13" s="19"/>
    </row>
    <row r="14" spans="2:41" x14ac:dyDescent="0.25">
      <c r="B14" s="10"/>
      <c r="D14" s="49" t="s">
        <v>37</v>
      </c>
      <c r="E14" s="49" t="s">
        <v>38</v>
      </c>
      <c r="F14" s="49" t="s">
        <v>39</v>
      </c>
      <c r="G14" s="49" t="s">
        <v>40</v>
      </c>
      <c r="H14" s="49" t="s">
        <v>31</v>
      </c>
      <c r="I14" s="60"/>
      <c r="J14" s="60"/>
      <c r="K14" s="10"/>
      <c r="L14" s="60"/>
      <c r="M14" s="60"/>
      <c r="N14" s="49">
        <f>AF3</f>
        <v>4</v>
      </c>
      <c r="O14" s="49" t="s">
        <v>38</v>
      </c>
      <c r="P14" s="20">
        <f>'2DOPA'!AK15</f>
        <v>10</v>
      </c>
      <c r="Q14" s="49" t="s">
        <v>40</v>
      </c>
      <c r="R14" s="49">
        <f>'2DOPA'!AL15</f>
        <v>1</v>
      </c>
      <c r="S14" s="122" t="s">
        <v>41</v>
      </c>
      <c r="T14" s="123">
        <f>IF(N15=0,0,((N14*P14)-R14)/N15)</f>
        <v>3.9</v>
      </c>
      <c r="U14" s="59"/>
      <c r="V14" s="60"/>
      <c r="W14" s="60"/>
      <c r="X14" s="10"/>
      <c r="Y14" s="60"/>
      <c r="Z14" s="60"/>
      <c r="AA14" s="49" t="s">
        <v>42</v>
      </c>
      <c r="AB14" s="49" t="s">
        <v>38</v>
      </c>
      <c r="AC14" s="49">
        <v>100</v>
      </c>
      <c r="AD14" s="60"/>
      <c r="AE14" s="60"/>
      <c r="AF14" s="60"/>
      <c r="AG14" s="10"/>
      <c r="AH14" s="60"/>
      <c r="AI14" s="49">
        <f>COUNTIF('2DOPA'!AO16:AO46,"&gt;=6")</f>
        <v>4</v>
      </c>
      <c r="AJ14" s="49" t="s">
        <v>38</v>
      </c>
      <c r="AK14" s="49">
        <v>100</v>
      </c>
      <c r="AL14" s="122" t="s">
        <v>41</v>
      </c>
      <c r="AM14" s="123">
        <f>IF(AI15="",0,(AI14*AK14)/AI15)</f>
        <v>100</v>
      </c>
      <c r="AO14" s="21"/>
    </row>
    <row r="15" spans="2:41" x14ac:dyDescent="0.25">
      <c r="B15" s="10"/>
      <c r="D15" s="122" t="s">
        <v>39</v>
      </c>
      <c r="E15" s="122"/>
      <c r="F15" s="122"/>
      <c r="G15" s="122"/>
      <c r="H15" s="122"/>
      <c r="I15" s="60"/>
      <c r="J15" s="60"/>
      <c r="K15" s="10"/>
      <c r="L15" s="60"/>
      <c r="M15" s="60"/>
      <c r="N15" s="123">
        <f>'2DOPA'!AK15</f>
        <v>10</v>
      </c>
      <c r="O15" s="122"/>
      <c r="P15" s="122"/>
      <c r="Q15" s="122"/>
      <c r="R15" s="122"/>
      <c r="S15" s="122"/>
      <c r="T15" s="123"/>
      <c r="U15" s="59"/>
      <c r="V15" s="60"/>
      <c r="W15" s="60"/>
      <c r="X15" s="10"/>
      <c r="Y15" s="60"/>
      <c r="Z15" s="60"/>
      <c r="AA15" s="122" t="s">
        <v>37</v>
      </c>
      <c r="AB15" s="122"/>
      <c r="AC15" s="122"/>
      <c r="AD15" s="60"/>
      <c r="AE15" s="60"/>
      <c r="AF15" s="60"/>
      <c r="AG15" s="10"/>
      <c r="AH15" s="60"/>
      <c r="AI15" s="122">
        <f>AF3</f>
        <v>4</v>
      </c>
      <c r="AJ15" s="122"/>
      <c r="AK15" s="122"/>
      <c r="AL15" s="122"/>
      <c r="AM15" s="123"/>
      <c r="AO15" s="21"/>
    </row>
    <row r="16" spans="2:41" x14ac:dyDescent="0.25">
      <c r="B16" s="10"/>
      <c r="C16" s="60"/>
      <c r="D16" s="60"/>
      <c r="E16" s="60"/>
      <c r="F16" s="60"/>
      <c r="G16" s="60"/>
      <c r="H16" s="60"/>
      <c r="I16" s="60"/>
      <c r="J16" s="60"/>
      <c r="K16" s="10"/>
      <c r="L16" s="60"/>
      <c r="M16" s="60"/>
      <c r="N16" s="59"/>
      <c r="O16" s="60"/>
      <c r="P16" s="60"/>
      <c r="Q16" s="60"/>
      <c r="R16" s="60"/>
      <c r="S16" s="60"/>
      <c r="T16" s="59"/>
      <c r="U16" s="59"/>
      <c r="V16" s="60"/>
      <c r="W16" s="60"/>
      <c r="X16" s="10"/>
      <c r="Y16" s="60"/>
      <c r="Z16" s="60"/>
      <c r="AA16" s="60"/>
      <c r="AB16" s="60"/>
      <c r="AC16" s="60"/>
      <c r="AD16" s="60"/>
      <c r="AE16" s="60"/>
      <c r="AF16" s="60"/>
      <c r="AG16" s="10"/>
      <c r="AH16" s="60"/>
      <c r="AI16" s="60"/>
      <c r="AJ16" s="60"/>
      <c r="AK16" s="60"/>
      <c r="AL16" s="60"/>
      <c r="AM16" s="60"/>
      <c r="AN16" s="59"/>
      <c r="AO16" s="21"/>
    </row>
    <row r="17" spans="2:41" x14ac:dyDescent="0.25">
      <c r="B17" s="17"/>
      <c r="C17" s="57"/>
      <c r="D17" s="57"/>
      <c r="E17" s="57"/>
      <c r="F17" s="57"/>
      <c r="G17" s="57"/>
      <c r="H17" s="57"/>
      <c r="I17" s="57"/>
      <c r="J17" s="18"/>
      <c r="K17" s="1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18"/>
      <c r="X17" s="17"/>
      <c r="Y17" s="57"/>
      <c r="Z17" s="57"/>
      <c r="AA17" s="57"/>
      <c r="AB17" s="57"/>
      <c r="AC17" s="57"/>
      <c r="AD17" s="57"/>
      <c r="AE17" s="57"/>
      <c r="AF17" s="18"/>
      <c r="AG17" s="17"/>
      <c r="AH17" s="57"/>
      <c r="AI17" s="57"/>
      <c r="AJ17" s="57"/>
      <c r="AK17" s="57"/>
      <c r="AL17" s="57"/>
      <c r="AM17" s="57"/>
      <c r="AN17" s="57"/>
      <c r="AO17" s="18"/>
    </row>
    <row r="18" spans="2:41" ht="15" customHeight="1" x14ac:dyDescent="0.25">
      <c r="B18" s="10"/>
      <c r="C18" s="122" t="s">
        <v>43</v>
      </c>
      <c r="D18" s="122"/>
      <c r="E18" s="122"/>
      <c r="F18" s="122"/>
      <c r="G18" s="122"/>
      <c r="H18" s="122"/>
      <c r="I18" s="122"/>
      <c r="J18" s="19"/>
      <c r="K18" s="10"/>
      <c r="L18" s="122" t="s">
        <v>34</v>
      </c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9"/>
      <c r="X18" s="10"/>
      <c r="Y18" s="124" t="s">
        <v>44</v>
      </c>
      <c r="Z18" s="124"/>
      <c r="AA18" s="124"/>
      <c r="AB18" s="124"/>
      <c r="AC18" s="124"/>
      <c r="AD18" s="124"/>
      <c r="AE18" s="124"/>
      <c r="AF18" s="19"/>
      <c r="AG18" s="10"/>
      <c r="AH18" s="122" t="s">
        <v>36</v>
      </c>
      <c r="AI18" s="122"/>
      <c r="AJ18" s="122"/>
      <c r="AK18" s="122"/>
      <c r="AL18" s="122"/>
      <c r="AM18" s="122"/>
      <c r="AN18" s="122"/>
      <c r="AO18" s="19"/>
    </row>
    <row r="19" spans="2:41" x14ac:dyDescent="0.25">
      <c r="B19" s="10"/>
      <c r="C19" s="122"/>
      <c r="D19" s="122"/>
      <c r="E19" s="122"/>
      <c r="F19" s="122"/>
      <c r="G19" s="122"/>
      <c r="H19" s="122"/>
      <c r="I19" s="122"/>
      <c r="J19" s="19"/>
      <c r="K19" s="10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9"/>
      <c r="X19" s="10"/>
      <c r="Y19" s="124"/>
      <c r="Z19" s="124"/>
      <c r="AA19" s="124"/>
      <c r="AB19" s="124"/>
      <c r="AC19" s="124"/>
      <c r="AD19" s="124"/>
      <c r="AE19" s="124"/>
      <c r="AF19" s="19"/>
      <c r="AG19" s="10"/>
      <c r="AH19" s="122"/>
      <c r="AI19" s="122"/>
      <c r="AJ19" s="122"/>
      <c r="AK19" s="122"/>
      <c r="AL19" s="122"/>
      <c r="AM19" s="122"/>
      <c r="AN19" s="122"/>
      <c r="AO19" s="19"/>
    </row>
    <row r="20" spans="2:41" x14ac:dyDescent="0.25">
      <c r="B20" s="10"/>
      <c r="C20" s="122"/>
      <c r="D20" s="122"/>
      <c r="E20" s="122"/>
      <c r="F20" s="122"/>
      <c r="G20" s="122"/>
      <c r="H20" s="122"/>
      <c r="I20" s="122"/>
      <c r="J20" s="19"/>
      <c r="K20" s="10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22"/>
      <c r="X20" s="23"/>
      <c r="Y20" s="124"/>
      <c r="Z20" s="124"/>
      <c r="AA20" s="124"/>
      <c r="AB20" s="124"/>
      <c r="AC20" s="124"/>
      <c r="AD20" s="124"/>
      <c r="AE20" s="124"/>
      <c r="AF20" s="22"/>
      <c r="AG20" s="23"/>
      <c r="AH20" s="122"/>
      <c r="AI20" s="122"/>
      <c r="AJ20" s="122"/>
      <c r="AK20" s="122"/>
      <c r="AL20" s="122"/>
      <c r="AM20" s="122"/>
      <c r="AN20" s="122"/>
      <c r="AO20" s="19"/>
    </row>
    <row r="21" spans="2:41" x14ac:dyDescent="0.25">
      <c r="B21" s="10"/>
      <c r="C21" s="60"/>
      <c r="D21" s="60"/>
      <c r="E21" s="60"/>
      <c r="F21" s="60"/>
      <c r="G21" s="60"/>
      <c r="H21" s="60"/>
      <c r="I21" s="60"/>
      <c r="J21" s="19"/>
      <c r="K21" s="1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9"/>
      <c r="X21" s="10"/>
      <c r="Y21" s="60"/>
      <c r="Z21" s="60"/>
      <c r="AA21" s="60"/>
      <c r="AB21" s="60"/>
      <c r="AC21" s="60"/>
      <c r="AD21" s="60"/>
      <c r="AE21" s="60"/>
      <c r="AF21" s="19"/>
      <c r="AG21" s="10"/>
      <c r="AH21" s="60"/>
      <c r="AI21" s="60"/>
      <c r="AJ21" s="60"/>
      <c r="AK21" s="60"/>
      <c r="AL21" s="60"/>
      <c r="AM21" s="60"/>
      <c r="AN21" s="60"/>
      <c r="AO21" s="19"/>
    </row>
    <row r="22" spans="2:41" x14ac:dyDescent="0.25">
      <c r="B22" s="10"/>
      <c r="C22" s="60"/>
      <c r="D22" s="60"/>
      <c r="E22" s="82" t="s">
        <v>45</v>
      </c>
      <c r="F22" s="82"/>
      <c r="G22" s="82"/>
      <c r="H22" s="60"/>
      <c r="I22" s="60"/>
      <c r="J22" s="19"/>
      <c r="K22" s="10"/>
      <c r="L22" s="60"/>
      <c r="M22" s="60"/>
      <c r="N22" s="60"/>
      <c r="O22" s="60"/>
      <c r="P22" s="20">
        <f>SUM('2DOPA'!AN17:AN47)/10</f>
        <v>37.388888888888893</v>
      </c>
      <c r="Q22" s="123" t="s">
        <v>41</v>
      </c>
      <c r="R22" s="123">
        <f>IF(P23="",0,P22/P23)</f>
        <v>9.3472222222222232</v>
      </c>
      <c r="S22" s="60"/>
      <c r="T22" s="60"/>
      <c r="U22" s="60"/>
      <c r="V22" s="60"/>
      <c r="W22" s="19"/>
      <c r="X22" s="10"/>
      <c r="Y22" s="60"/>
      <c r="Z22" s="60"/>
      <c r="AA22" s="49" t="s">
        <v>46</v>
      </c>
      <c r="AB22" s="49" t="s">
        <v>38</v>
      </c>
      <c r="AC22" s="49">
        <v>100</v>
      </c>
      <c r="AD22" s="60"/>
      <c r="AE22" s="60"/>
      <c r="AF22" s="19"/>
      <c r="AG22" s="10"/>
      <c r="AH22" s="60"/>
      <c r="AI22" s="73">
        <v>12</v>
      </c>
      <c r="AJ22" s="49" t="s">
        <v>38</v>
      </c>
      <c r="AK22" s="49">
        <f>AC22</f>
        <v>100</v>
      </c>
      <c r="AL22" s="122" t="s">
        <v>41</v>
      </c>
      <c r="AM22" s="122">
        <f>IF(AI23="",0,(AI22*AK22)/AI23)</f>
        <v>100</v>
      </c>
      <c r="AN22" s="60"/>
      <c r="AO22" s="19"/>
    </row>
    <row r="23" spans="2:41" x14ac:dyDescent="0.25">
      <c r="B23" s="10"/>
      <c r="C23" s="60"/>
      <c r="D23" s="60"/>
      <c r="E23" s="122" t="s">
        <v>37</v>
      </c>
      <c r="F23" s="122"/>
      <c r="G23" s="122"/>
      <c r="H23" s="60"/>
      <c r="I23" s="60"/>
      <c r="J23" s="19"/>
      <c r="K23" s="10"/>
      <c r="L23" s="60"/>
      <c r="M23" s="60"/>
      <c r="N23" s="60"/>
      <c r="O23" s="60"/>
      <c r="P23" s="60">
        <f>AF3</f>
        <v>4</v>
      </c>
      <c r="Q23" s="123"/>
      <c r="R23" s="123"/>
      <c r="S23" s="60"/>
      <c r="T23" s="60"/>
      <c r="U23" s="60"/>
      <c r="V23" s="60"/>
      <c r="W23" s="19"/>
      <c r="X23" s="10"/>
      <c r="Y23" s="60"/>
      <c r="Z23" s="60"/>
      <c r="AA23" s="122" t="s">
        <v>47</v>
      </c>
      <c r="AB23" s="122"/>
      <c r="AC23" s="122"/>
      <c r="AD23" s="60"/>
      <c r="AE23" s="60"/>
      <c r="AF23" s="19"/>
      <c r="AG23" s="10"/>
      <c r="AH23" s="60"/>
      <c r="AI23" s="125">
        <v>12</v>
      </c>
      <c r="AJ23" s="125"/>
      <c r="AK23" s="125"/>
      <c r="AL23" s="122"/>
      <c r="AM23" s="122"/>
      <c r="AN23" s="60"/>
      <c r="AO23" s="19"/>
    </row>
    <row r="24" spans="2:41" x14ac:dyDescent="0.25">
      <c r="B24" s="24"/>
      <c r="C24" s="49"/>
      <c r="D24" s="49"/>
      <c r="E24" s="49"/>
      <c r="F24" s="49"/>
      <c r="G24" s="49"/>
      <c r="H24" s="49"/>
      <c r="I24" s="49"/>
      <c r="J24" s="25"/>
      <c r="K24" s="2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25"/>
      <c r="X24" s="24"/>
      <c r="Y24" s="49"/>
      <c r="Z24" s="49"/>
      <c r="AA24" s="49"/>
      <c r="AB24" s="49"/>
      <c r="AC24" s="49"/>
      <c r="AD24" s="49"/>
      <c r="AE24" s="49"/>
      <c r="AF24" s="25"/>
      <c r="AG24" s="24"/>
      <c r="AH24" s="49"/>
      <c r="AI24" s="49"/>
      <c r="AJ24" s="49"/>
      <c r="AK24" s="49"/>
      <c r="AL24" s="49"/>
      <c r="AM24" s="49"/>
      <c r="AN24" s="49"/>
      <c r="AO24" s="25"/>
    </row>
    <row r="26" spans="2:41" x14ac:dyDescent="0.25">
      <c r="C26" s="5" t="s">
        <v>48</v>
      </c>
      <c r="K26" s="47" t="s">
        <v>49</v>
      </c>
      <c r="L26" s="4" t="s">
        <v>50</v>
      </c>
      <c r="M26" s="4"/>
      <c r="N26" s="4"/>
      <c r="S26" s="4"/>
      <c r="T26" s="4"/>
    </row>
    <row r="27" spans="2:41" x14ac:dyDescent="0.25">
      <c r="C27" s="47" t="s">
        <v>51</v>
      </c>
      <c r="D27" s="4" t="s">
        <v>52</v>
      </c>
      <c r="E27" s="4"/>
      <c r="F27" s="4"/>
      <c r="G27" s="4"/>
      <c r="H27" s="4"/>
      <c r="K27" s="47" t="s">
        <v>53</v>
      </c>
      <c r="L27" s="4" t="s">
        <v>54</v>
      </c>
      <c r="M27" s="4"/>
      <c r="N27" s="4"/>
      <c r="AE27" s="78" t="s">
        <v>55</v>
      </c>
      <c r="AF27" s="78"/>
      <c r="AG27" s="93">
        <v>29</v>
      </c>
      <c r="AH27" s="78" t="s">
        <v>56</v>
      </c>
      <c r="AI27" s="93" t="s">
        <v>113</v>
      </c>
      <c r="AJ27" s="93"/>
      <c r="AK27" s="93"/>
      <c r="AL27" s="78" t="s">
        <v>56</v>
      </c>
      <c r="AM27" s="93">
        <v>2018</v>
      </c>
      <c r="AN27" s="93"/>
    </row>
    <row r="28" spans="2:41" x14ac:dyDescent="0.25">
      <c r="C28" s="47" t="s">
        <v>22</v>
      </c>
      <c r="D28" s="4" t="s">
        <v>57</v>
      </c>
      <c r="E28" s="4"/>
      <c r="F28" s="4"/>
      <c r="G28" s="4"/>
      <c r="H28" s="4"/>
      <c r="K28" s="47" t="s">
        <v>58</v>
      </c>
      <c r="L28" s="4" t="s">
        <v>59</v>
      </c>
      <c r="M28" s="4"/>
      <c r="N28" s="4"/>
      <c r="S28" s="82" t="str">
        <f>IF('1ERPA'!X10="","",'1ERPA'!X10)</f>
        <v>B</v>
      </c>
      <c r="T28" s="82"/>
      <c r="U28" s="82"/>
      <c r="V28" s="82"/>
      <c r="W28" s="82"/>
      <c r="X28" s="82"/>
      <c r="Y28" s="82"/>
      <c r="Z28" s="82"/>
      <c r="AA28" s="82"/>
      <c r="AB28" s="82"/>
      <c r="AC28" s="82"/>
      <c r="AE28" s="78"/>
      <c r="AF28" s="78"/>
      <c r="AG28" s="93"/>
      <c r="AH28" s="78"/>
      <c r="AI28" s="93"/>
      <c r="AJ28" s="93"/>
      <c r="AK28" s="93"/>
      <c r="AL28" s="78"/>
      <c r="AM28" s="93"/>
      <c r="AN28" s="93"/>
    </row>
    <row r="29" spans="2:41" x14ac:dyDescent="0.25">
      <c r="C29" s="47" t="s">
        <v>60</v>
      </c>
      <c r="D29" s="4" t="s">
        <v>61</v>
      </c>
      <c r="E29" s="4"/>
      <c r="F29" s="4"/>
      <c r="G29" s="4"/>
      <c r="H29" s="4"/>
      <c r="K29" s="47" t="s">
        <v>62</v>
      </c>
      <c r="L29" s="4" t="s">
        <v>63</v>
      </c>
      <c r="M29" s="4"/>
      <c r="N29" s="4"/>
      <c r="S29" s="110" t="s">
        <v>26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E29" s="34" t="s">
        <v>92</v>
      </c>
    </row>
    <row r="31" spans="2:41" x14ac:dyDescent="0.25">
      <c r="B31" s="86" t="s">
        <v>64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2:41" x14ac:dyDescent="0.25">
      <c r="B32" s="86" t="s">
        <v>65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 t="s">
        <v>66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x14ac:dyDescent="0.25">
      <c r="A33" s="47">
        <f t="shared" ref="A33:A38" si="0">A32+1</f>
        <v>1</v>
      </c>
      <c r="B33" s="86" t="str">
        <f>IFERROR(VLOOKUP(A33,'2DOPA'!$E$17:$F$47,2,FALSE),"")</f>
        <v/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26" t="str">
        <f>IF(B33="","",IF(IFERROR(VLOOKUP(B33,'2DOPA'!$F$17:$AO$47,36,FALSE),0)=$AE$29,"SIN DERECHO POR FALTAS",IF(VLOOKUP(B33,'2DOPM'!B20:Y50,22,FALSE)&lt;0.3,IF(VLOOKUP(B33,'2DOPM'!B20:Y50,21,FALSE)&lt;0.3,"NO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8"/>
    </row>
    <row r="34" spans="1:41" x14ac:dyDescent="0.25">
      <c r="A34" s="47">
        <f t="shared" si="0"/>
        <v>2</v>
      </c>
      <c r="B34" s="86" t="str">
        <f>IFERROR(VLOOKUP(A34,'2DOPA'!$E$17:$F$47,2,FALSE),"")</f>
        <v/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26" t="str">
        <f>IF(B34="","",IF(IFERROR(VLOOKUP(B34,'2DOPA'!$F$17:$AO$47,36,FALSE),0)=$AE$29,"SIN DERECHO POR FALTAS",IF(VLOOKUP(B34,'2DOPM'!B21:Y51,22,FALSE)&lt;0.3,IF(VLOOKUP(B34,'2DOPM'!B21:Y51,21,FALSE)&lt;0.3,"NO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8"/>
    </row>
    <row r="35" spans="1:41" x14ac:dyDescent="0.25">
      <c r="A35" s="47">
        <f t="shared" si="0"/>
        <v>3</v>
      </c>
      <c r="B35" s="86" t="str">
        <f>IFERROR(VLOOKUP(A35,'2DOPA'!$E$17:$F$47,2,FALSE),"")</f>
        <v/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126" t="str">
        <f>IF(B35="","",IF(IFERROR(VLOOKUP(B35,'2DOPA'!$F$17:$AO$47,36,FALSE),0)=$AE$29,"SIN DERECHO POR FALTAS",IF(VLOOKUP(B35,'2DOPM'!B22:Y52,22,FALSE)&lt;0.3,IF(VLOOKUP(B35,'2DOPM'!B22:Y52,21,FALSE)&lt;0.3,"NO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8"/>
    </row>
    <row r="36" spans="1:41" x14ac:dyDescent="0.25">
      <c r="A36" s="47">
        <f t="shared" si="0"/>
        <v>4</v>
      </c>
      <c r="B36" s="86" t="str">
        <f>IFERROR(VLOOKUP(A36,'2DOPA'!$E$17:$F$47,2,FALSE),"")</f>
        <v/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26" t="str">
        <f>IF(B36="","",IF(IFERROR(VLOOKUP(B36,'2DOPA'!$F$17:$AO$47,36,FALSE),0)=$AE$29,"SIN DERECHO POR FALTAS",IF(VLOOKUP(B36,'2DOPM'!B24:Y53,22,FALSE)&lt;0.3,IF(VLOOKUP(B36,'2DOPM'!B24:Y53,21,FALSE)&lt;0.3,"NO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8"/>
    </row>
    <row r="37" spans="1:41" x14ac:dyDescent="0.25">
      <c r="A37" s="47">
        <f t="shared" si="0"/>
        <v>5</v>
      </c>
      <c r="B37" s="86" t="str">
        <f>IFERROR(VLOOKUP(A37,'2DOPA'!$E$17:$F$47,2,FALSE),"")</f>
        <v/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26" t="str">
        <f>IF(B37="","",IF(IFERROR(VLOOKUP(B37,'2DOPA'!$F$17:$AO$47,36,FALSE),0)=$AE$29,"SIN DERECHO POR FALTAS",IF(VLOOKUP(B37,'2DOPM'!B25:Y54,22,FALSE)&lt;0.3,IF(VLOOKUP(B37,'2DOPM'!B25:Y54,21,FALSE)&lt;0.3,"NO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8"/>
    </row>
    <row r="38" spans="1:41" x14ac:dyDescent="0.25">
      <c r="A38" s="47">
        <f t="shared" si="0"/>
        <v>6</v>
      </c>
      <c r="B38" s="86" t="str">
        <f>IF('2DOPA'!E16&gt;6,"Y "&amp;'2DOPA'!E16-5&amp;" MÁS REPROBADOS",IFERROR(VLOOKUP(A38,'2DOPA'!$E$17:$F$47,2,FALSE),""))</f>
        <v/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126" t="str">
        <f>IF(IFERROR(VLOOKUP(A38,'2DOPA'!$E$17:$F$47,2,FALSE),"")=B38,IF(B38="","",IF(IFERROR(VLOOKUP(B38,'2DOPA'!$F$17:$AO$47,36,FALSE),0)=$AE$29,"SIN DERECHO POR FALTAS",IF(VLOOKUP(B38,'2DOPM'!B26:Y55,22,FALSE)&lt;0.3,IF(VLOOKUP(B38,'2DOPM'!B26:Y55,21,FALSE)&lt;0.3,"NO ENTREGO, LOS INDICADORES DE DESEMPEÑO Y EVIDENCIAS DE APRENDIZAJE NECESARIAS PARA APROBAR","NO ENTREGO, LOS INDICADORES DE DESEMPEÑO NECESARIOS PARA APROBAR"),"NO ENTREGO, LAS EVIDENCIAS DE APRENDIZAJE NECESARIOS PARA APROBAR"))),"SIN DERECHO POR FALTAS Y/O POR NO ENTREGAR LAS EVIDENCIAS NECESARIAS")</f>
        <v/>
      </c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8"/>
    </row>
    <row r="39" spans="1:41" x14ac:dyDescent="0.25">
      <c r="AC39" s="47" t="str">
        <f>IF('1ERPA'!$C$16&lt;&gt;0,"CONTACTAR A LOS ALUMNOS PARA SABER QUE SUCEDE",IF('1ERPA'!$D$16&lt;&gt;0,"ASESORIAS PARA QUE MEJORE SU CALIFICACIÓN",""))</f>
        <v>ASESORIAS PARA QUE MEJORE SU CALIFICACIÓN</v>
      </c>
    </row>
    <row r="40" spans="1:41" x14ac:dyDescent="0.25">
      <c r="B40" s="86" t="s">
        <v>67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</row>
    <row r="41" spans="1:41" x14ac:dyDescent="0.25">
      <c r="B41" s="86" t="str">
        <f>IF(AND('2DOPA'!C16&gt;0,'2DOPA'!D16=0),"CONTACTAR A LOS ALUMNOS PARA SABER QUE SUCEDE CON SUS ASISTENCIAS",IF(AND('2DOPA'!C16=0,'2DOPA'!D16&gt;0),"ASESORIAS PARA QUE MEJOREN SUS CALIFICACIONES",IF(AND('2DOPA'!C16&gt;0,'2DOPA'!D16&gt;0),"ASESORIAS PARA QUE MEJOREN SUS CALIFICACIONES Y CONTACTAR A LOS ALUMNOS PARA SABER QUE SUCEDE CON SUS ASISTENCIAS","")))</f>
        <v/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:41" x14ac:dyDescent="0.2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</row>
    <row r="43" spans="1:41" x14ac:dyDescent="0.2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x14ac:dyDescent="0.2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</row>
    <row r="45" spans="1:4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x14ac:dyDescent="0.25">
      <c r="B46" s="86" t="s">
        <v>68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  <row r="47" spans="1:41" x14ac:dyDescent="0.25">
      <c r="B47" s="86" t="s">
        <v>69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 t="s">
        <v>70</v>
      </c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</row>
    <row r="48" spans="1:41" x14ac:dyDescent="0.2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2:41" x14ac:dyDescent="0.2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2:41" x14ac:dyDescent="0.2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2:41" x14ac:dyDescent="0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</sheetData>
  <sheetProtection algorithmName="SHA-512" hashValue="cEyd3F9YV0pmWmdi0l4DzY2pUDGeDeuJcwGNLwCNfivhiz4+YJdw1oHSc1NBnpV21j2NIGk8pDsmUxaOxehDuQ==" saltValue="EiRJ16DRDcUs/GFG63aePg==" spinCount="100000" sheet="1"/>
  <mergeCells count="69">
    <mergeCell ref="B40:AO40"/>
    <mergeCell ref="B51:U51"/>
    <mergeCell ref="V51:AO51"/>
    <mergeCell ref="B48:U48"/>
    <mergeCell ref="V48:AO48"/>
    <mergeCell ref="B49:U49"/>
    <mergeCell ref="V49:AO49"/>
    <mergeCell ref="B50:U50"/>
    <mergeCell ref="V50:AO50"/>
    <mergeCell ref="B43:AO43"/>
    <mergeCell ref="B44:AO44"/>
    <mergeCell ref="B46:AO46"/>
    <mergeCell ref="B47:U47"/>
    <mergeCell ref="V47:AO47"/>
    <mergeCell ref="B42:AO42"/>
    <mergeCell ref="B31:AO31"/>
    <mergeCell ref="B32:U32"/>
    <mergeCell ref="V32:AO32"/>
    <mergeCell ref="B41:AO41"/>
    <mergeCell ref="B34:U34"/>
    <mergeCell ref="V34:AO34"/>
    <mergeCell ref="B35:U35"/>
    <mergeCell ref="V35:AO35"/>
    <mergeCell ref="B36:U36"/>
    <mergeCell ref="V36:AO36"/>
    <mergeCell ref="B33:U33"/>
    <mergeCell ref="V33:AO33"/>
    <mergeCell ref="B37:U37"/>
    <mergeCell ref="V37:AO37"/>
    <mergeCell ref="B38:U38"/>
    <mergeCell ref="V38:AO38"/>
    <mergeCell ref="S29:AC29"/>
    <mergeCell ref="E22:G22"/>
    <mergeCell ref="Q22:Q23"/>
    <mergeCell ref="R22:R23"/>
    <mergeCell ref="AL22:AL23"/>
    <mergeCell ref="E23:G23"/>
    <mergeCell ref="AA23:AC23"/>
    <mergeCell ref="AI23:AK23"/>
    <mergeCell ref="AE27:AF28"/>
    <mergeCell ref="AG27:AG28"/>
    <mergeCell ref="AH27:AH28"/>
    <mergeCell ref="AI27:AK28"/>
    <mergeCell ref="AL27:AL28"/>
    <mergeCell ref="C18:I20"/>
    <mergeCell ref="L18:V20"/>
    <mergeCell ref="Y18:AE20"/>
    <mergeCell ref="AH18:AN20"/>
    <mergeCell ref="AM27:AN28"/>
    <mergeCell ref="S28:AC28"/>
    <mergeCell ref="AM22:AM23"/>
    <mergeCell ref="C10:I12"/>
    <mergeCell ref="L10:V12"/>
    <mergeCell ref="Y10:AE12"/>
    <mergeCell ref="AH10:AN12"/>
    <mergeCell ref="S14:S15"/>
    <mergeCell ref="T14:T15"/>
    <mergeCell ref="AL14:AL15"/>
    <mergeCell ref="AM14:AM15"/>
    <mergeCell ref="D15:H15"/>
    <mergeCell ref="N15:R15"/>
    <mergeCell ref="AA15:AC15"/>
    <mergeCell ref="AI15:AK15"/>
    <mergeCell ref="AD1:AO2"/>
    <mergeCell ref="AF3:AO3"/>
    <mergeCell ref="F4:P7"/>
    <mergeCell ref="AA6:AB6"/>
    <mergeCell ref="AD6:AF6"/>
    <mergeCell ref="AI6:AN6"/>
  </mergeCells>
  <printOptions horizontalCentered="1" verticalCentered="1"/>
  <pageMargins left="0.39370078740157483" right="0.39370078740157483" top="0.78740157480314965" bottom="0.39370078740157483" header="0" footer="0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Z48"/>
  <sheetViews>
    <sheetView zoomScale="90" zoomScaleNormal="90" workbookViewId="0">
      <selection sqref="A1:AZ1"/>
    </sheetView>
  </sheetViews>
  <sheetFormatPr baseColWidth="10" defaultColWidth="3" defaultRowHeight="11.25" x14ac:dyDescent="0.25"/>
  <cols>
    <col min="1" max="1" width="3" style="47" customWidth="1"/>
    <col min="2" max="5" width="3" style="47" hidden="1" customWidth="1"/>
    <col min="6" max="6" width="38.85546875" style="47" bestFit="1" customWidth="1"/>
    <col min="7" max="36" width="3" style="47" customWidth="1"/>
    <col min="37" max="40" width="3.5703125" style="47" customWidth="1"/>
    <col min="41" max="41" width="2.7109375" style="47" bestFit="1" customWidth="1"/>
    <col min="42" max="42" width="6.7109375" style="47" customWidth="1"/>
    <col min="43" max="52" width="3.5703125" style="47" customWidth="1"/>
    <col min="53" max="249" width="11.42578125" style="47" customWidth="1"/>
    <col min="250" max="250" width="3" style="47" customWidth="1"/>
    <col min="251" max="251" width="30" style="47" bestFit="1" customWidth="1"/>
    <col min="252" max="16384" width="3" style="47"/>
  </cols>
  <sheetData>
    <row r="1" spans="1:52" ht="15" customHeight="1" x14ac:dyDescent="0.25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78" t="s">
        <v>81</v>
      </c>
      <c r="W2" s="78"/>
      <c r="X2" s="78"/>
      <c r="Y2" s="78"/>
      <c r="Z2" s="78"/>
      <c r="AA2" s="78"/>
      <c r="AB2" s="78" t="str">
        <f>IF('1ERPA'!W2="","",'1ERPA'!W2)</f>
        <v>2019-1020</v>
      </c>
      <c r="AC2" s="78"/>
      <c r="AD2" s="7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52" ht="15" customHeight="1" x14ac:dyDescent="0.25">
      <c r="A3" s="78" t="s">
        <v>86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52" ht="11.25" customHeight="1" x14ac:dyDescent="0.25"/>
    <row r="5" spans="1:52" ht="11.25" customHeight="1" x14ac:dyDescent="0.25">
      <c r="F5" s="3"/>
      <c r="H5" s="1"/>
      <c r="I5" s="1"/>
      <c r="J5" s="1"/>
      <c r="K5" s="60"/>
      <c r="L5" s="2" t="s">
        <v>10</v>
      </c>
      <c r="M5" s="82" t="str">
        <f>IF('1ERPA'!M5="","",'1ERPA'!M5)</f>
        <v>B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60"/>
      <c r="Z5" s="1"/>
      <c r="AB5" s="1"/>
      <c r="AC5" s="2" t="s">
        <v>11</v>
      </c>
      <c r="AD5" s="129" t="str">
        <f>IF('1ERPA'!AD5="","",'1ERPA'!AD5)</f>
        <v>B</v>
      </c>
      <c r="AE5" s="129"/>
      <c r="AF5" s="129"/>
      <c r="AG5" s="129"/>
      <c r="AH5" s="129"/>
      <c r="AI5" s="129"/>
      <c r="AJ5" s="1"/>
    </row>
    <row r="6" spans="1:52" ht="11.25" customHeight="1" x14ac:dyDescent="0.25"/>
    <row r="7" spans="1:52" ht="11.25" customHeight="1" x14ac:dyDescent="0.25">
      <c r="F7" s="3"/>
      <c r="G7" s="1"/>
      <c r="J7" s="3" t="str">
        <f>'1ERPA'!J7</f>
        <v>SEMESTRE:</v>
      </c>
      <c r="K7" s="82" t="str">
        <f>IF('1ERPA'!K7="","",'1ERPA'!K7)</f>
        <v>PRIMERO</v>
      </c>
      <c r="L7" s="82"/>
      <c r="M7" s="82"/>
      <c r="P7" s="3" t="s">
        <v>12</v>
      </c>
      <c r="Q7" s="49" t="str">
        <f>IF('1ERPA'!Q7="","",'1ERPA'!Q7)</f>
        <v>B</v>
      </c>
      <c r="U7" s="3" t="s">
        <v>13</v>
      </c>
      <c r="V7" s="49" t="str">
        <f>IF('1ERPA'!V7="","",'1ERPA'!V7)</f>
        <v>B</v>
      </c>
    </row>
    <row r="8" spans="1:52" ht="11.25" customHeight="1" x14ac:dyDescent="0.25">
      <c r="F8" s="3"/>
      <c r="G8" s="1"/>
      <c r="J8" s="3"/>
      <c r="K8" s="60"/>
      <c r="L8" s="60"/>
      <c r="M8" s="60"/>
      <c r="P8" s="3"/>
      <c r="Q8" s="60"/>
      <c r="U8" s="3"/>
      <c r="V8" s="60"/>
    </row>
    <row r="9" spans="1:52" ht="15" customHeight="1" x14ac:dyDescent="0.25">
      <c r="A9" s="83" t="s">
        <v>14</v>
      </c>
      <c r="B9" s="51"/>
      <c r="C9" s="51"/>
      <c r="D9" s="51"/>
      <c r="E9" s="51"/>
      <c r="F9" s="86" t="s">
        <v>15</v>
      </c>
      <c r="H9" s="5" t="s">
        <v>16</v>
      </c>
      <c r="L9" s="47" t="s">
        <v>17</v>
      </c>
      <c r="M9" s="5" t="s">
        <v>18</v>
      </c>
      <c r="T9" s="5"/>
      <c r="X9" s="4"/>
      <c r="Y9" s="4"/>
      <c r="Z9" s="4"/>
      <c r="AA9" s="4"/>
      <c r="AF9" s="4"/>
      <c r="AG9" s="4"/>
      <c r="AH9" s="4"/>
      <c r="AI9" s="4"/>
      <c r="AK9" s="81" t="s">
        <v>19</v>
      </c>
      <c r="AL9" s="81" t="s">
        <v>20</v>
      </c>
      <c r="AM9" s="81" t="s">
        <v>21</v>
      </c>
      <c r="AN9" s="92" t="s">
        <v>78</v>
      </c>
      <c r="AO9" s="92"/>
      <c r="AP9" s="92"/>
      <c r="AQ9" s="92"/>
      <c r="AR9" s="103" t="s">
        <v>30</v>
      </c>
      <c r="AS9" s="104"/>
      <c r="AT9" s="105"/>
      <c r="AU9" s="103" t="s">
        <v>74</v>
      </c>
      <c r="AV9" s="104"/>
      <c r="AW9" s="105"/>
      <c r="AX9" s="81" t="s">
        <v>71</v>
      </c>
      <c r="AY9" s="81" t="s">
        <v>72</v>
      </c>
      <c r="AZ9" s="81" t="s">
        <v>73</v>
      </c>
    </row>
    <row r="10" spans="1:52" ht="15" customHeight="1" x14ac:dyDescent="0.25">
      <c r="A10" s="84"/>
      <c r="B10" s="52"/>
      <c r="C10" s="52"/>
      <c r="D10" s="52"/>
      <c r="E10" s="52"/>
      <c r="F10" s="86"/>
      <c r="L10" s="47" t="s">
        <v>22</v>
      </c>
      <c r="M10" s="5" t="s">
        <v>23</v>
      </c>
      <c r="X10" s="82" t="str">
        <f>IF('1ERPA'!X10="","",'1ERPA'!X10)</f>
        <v>B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K10" s="81"/>
      <c r="AL10" s="81"/>
      <c r="AM10" s="81"/>
      <c r="AN10" s="81" t="s">
        <v>27</v>
      </c>
      <c r="AO10" s="81"/>
      <c r="AP10" s="81" t="s">
        <v>28</v>
      </c>
      <c r="AQ10" s="81" t="s">
        <v>29</v>
      </c>
      <c r="AR10" s="132"/>
      <c r="AS10" s="115"/>
      <c r="AT10" s="133"/>
      <c r="AU10" s="132"/>
      <c r="AV10" s="115"/>
      <c r="AW10" s="133"/>
      <c r="AX10" s="81"/>
      <c r="AY10" s="81"/>
      <c r="AZ10" s="81"/>
    </row>
    <row r="11" spans="1:52" ht="15" customHeight="1" x14ac:dyDescent="0.25">
      <c r="A11" s="84"/>
      <c r="B11" s="52"/>
      <c r="C11" s="52"/>
      <c r="D11" s="52"/>
      <c r="E11" s="52"/>
      <c r="F11" s="86"/>
      <c r="L11" s="47" t="s">
        <v>24</v>
      </c>
      <c r="M11" s="5" t="s">
        <v>25</v>
      </c>
      <c r="X11" s="82" t="s">
        <v>26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K11" s="81"/>
      <c r="AL11" s="81"/>
      <c r="AM11" s="81"/>
      <c r="AN11" s="81"/>
      <c r="AO11" s="81"/>
      <c r="AP11" s="81"/>
      <c r="AQ11" s="81"/>
      <c r="AR11" s="95" t="s">
        <v>21</v>
      </c>
      <c r="AS11" s="95" t="s">
        <v>27</v>
      </c>
      <c r="AT11" s="95" t="s">
        <v>29</v>
      </c>
      <c r="AU11" s="95" t="s">
        <v>21</v>
      </c>
      <c r="AV11" s="95" t="s">
        <v>27</v>
      </c>
      <c r="AW11" s="95" t="s">
        <v>29</v>
      </c>
      <c r="AX11" s="81"/>
      <c r="AY11" s="81"/>
      <c r="AZ11" s="81"/>
    </row>
    <row r="12" spans="1:52" ht="87" customHeight="1" x14ac:dyDescent="0.25">
      <c r="A12" s="84"/>
      <c r="B12" s="52"/>
      <c r="C12" s="52"/>
      <c r="D12" s="52"/>
      <c r="E12" s="52"/>
      <c r="F12" s="86"/>
      <c r="G12" s="87" t="s">
        <v>74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7"/>
      <c r="AK12" s="81"/>
      <c r="AL12" s="81"/>
      <c r="AM12" s="81"/>
      <c r="AN12" s="81"/>
      <c r="AO12" s="81"/>
      <c r="AP12" s="81"/>
      <c r="AQ12" s="81"/>
      <c r="AR12" s="134"/>
      <c r="AS12" s="134"/>
      <c r="AT12" s="134"/>
      <c r="AU12" s="134"/>
      <c r="AV12" s="134"/>
      <c r="AW12" s="134"/>
      <c r="AX12" s="81"/>
      <c r="AY12" s="81"/>
      <c r="AZ12" s="81"/>
    </row>
    <row r="13" spans="1:52" ht="11.25" customHeight="1" x14ac:dyDescent="0.2">
      <c r="A13" s="84"/>
      <c r="B13" s="10"/>
      <c r="C13" s="10"/>
      <c r="D13" s="10"/>
      <c r="E13" s="10"/>
      <c r="F13" s="87"/>
      <c r="G13" s="99" t="s">
        <v>99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8" t="s">
        <v>40</v>
      </c>
      <c r="V13" s="98"/>
      <c r="W13" s="101" t="s">
        <v>100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2"/>
      <c r="AK13" s="94"/>
      <c r="AL13" s="81"/>
      <c r="AM13" s="81"/>
      <c r="AN13" s="81"/>
      <c r="AO13" s="81"/>
      <c r="AP13" s="81"/>
      <c r="AQ13" s="81"/>
      <c r="AR13" s="134"/>
      <c r="AS13" s="134"/>
      <c r="AT13" s="134"/>
      <c r="AU13" s="134"/>
      <c r="AV13" s="134"/>
      <c r="AW13" s="134"/>
      <c r="AX13" s="81"/>
      <c r="AY13" s="81"/>
      <c r="AZ13" s="81"/>
    </row>
    <row r="14" spans="1:52" x14ac:dyDescent="0.2">
      <c r="A14" s="84"/>
      <c r="B14" s="10"/>
      <c r="C14" s="10"/>
      <c r="D14" s="10"/>
      <c r="E14" s="10"/>
      <c r="F14" s="87"/>
      <c r="G14" s="27" t="s">
        <v>98</v>
      </c>
      <c r="H14" s="27" t="s">
        <v>98</v>
      </c>
      <c r="I14" s="27" t="s">
        <v>98</v>
      </c>
      <c r="J14" s="27" t="s">
        <v>98</v>
      </c>
      <c r="K14" s="27" t="s">
        <v>98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94"/>
      <c r="AL14" s="81"/>
      <c r="AM14" s="95"/>
      <c r="AN14" s="81"/>
      <c r="AO14" s="81"/>
      <c r="AP14" s="81"/>
      <c r="AQ14" s="81"/>
      <c r="AR14" s="134"/>
      <c r="AS14" s="134"/>
      <c r="AT14" s="134"/>
      <c r="AU14" s="134"/>
      <c r="AV14" s="134"/>
      <c r="AW14" s="134"/>
      <c r="AX14" s="81"/>
      <c r="AY14" s="81"/>
      <c r="AZ14" s="81"/>
    </row>
    <row r="15" spans="1:52" ht="11.25" customHeight="1" x14ac:dyDescent="0.2">
      <c r="A15" s="84"/>
      <c r="B15" s="52"/>
      <c r="C15" s="52"/>
      <c r="D15" s="52"/>
      <c r="E15" s="52"/>
      <c r="F15" s="86"/>
      <c r="G15" s="28">
        <v>19</v>
      </c>
      <c r="H15" s="27">
        <v>26</v>
      </c>
      <c r="I15" s="27">
        <v>2</v>
      </c>
      <c r="J15" s="27">
        <v>9</v>
      </c>
      <c r="K15" s="27">
        <v>16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9"/>
      <c r="AK15" s="88">
        <f>COUNT(G15:AJ15)</f>
        <v>5</v>
      </c>
      <c r="AL15" s="89">
        <f>SUM(AL17:AL25)</f>
        <v>0</v>
      </c>
      <c r="AM15" s="130">
        <f>100/AK15</f>
        <v>20</v>
      </c>
      <c r="AN15" s="81" t="s">
        <v>79</v>
      </c>
      <c r="AO15" s="81" t="s">
        <v>80</v>
      </c>
      <c r="AP15" s="81"/>
      <c r="AQ15" s="86">
        <v>50</v>
      </c>
      <c r="AR15" s="134"/>
      <c r="AS15" s="134"/>
      <c r="AT15" s="134"/>
      <c r="AU15" s="134"/>
      <c r="AV15" s="134"/>
      <c r="AW15" s="134"/>
      <c r="AX15" s="81"/>
      <c r="AY15" s="81"/>
      <c r="AZ15" s="81"/>
    </row>
    <row r="16" spans="1:52" x14ac:dyDescent="0.25">
      <c r="A16" s="85"/>
      <c r="B16" s="53"/>
      <c r="C16" s="53">
        <f>COUNTIF(C17:C48,"=1")</f>
        <v>0</v>
      </c>
      <c r="D16" s="53">
        <f>COUNTIF(D17:D48,"=1")</f>
        <v>0</v>
      </c>
      <c r="E16" s="53">
        <f>C16+D16</f>
        <v>0</v>
      </c>
      <c r="F16" s="86"/>
      <c r="G16" s="30">
        <v>3</v>
      </c>
      <c r="H16" s="56">
        <v>3</v>
      </c>
      <c r="I16" s="30">
        <v>3</v>
      </c>
      <c r="J16" s="56">
        <v>3</v>
      </c>
      <c r="K16" s="30">
        <v>3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31"/>
      <c r="AK16" s="88"/>
      <c r="AL16" s="89"/>
      <c r="AM16" s="131"/>
      <c r="AN16" s="81"/>
      <c r="AO16" s="81"/>
      <c r="AP16" s="81"/>
      <c r="AQ16" s="86"/>
      <c r="AR16" s="135"/>
      <c r="AS16" s="135"/>
      <c r="AT16" s="135"/>
      <c r="AU16" s="135"/>
      <c r="AV16" s="135"/>
      <c r="AW16" s="135"/>
      <c r="AX16" s="81"/>
      <c r="AY16" s="81"/>
      <c r="AZ16" s="81"/>
    </row>
    <row r="17" spans="1:52" ht="11.25" customHeight="1" x14ac:dyDescent="0.25">
      <c r="A17" s="54">
        <f>IF(F17="","",1)</f>
        <v>1</v>
      </c>
      <c r="B17" s="54">
        <f t="shared" ref="B17:B48" si="0">AO17</f>
        <v>9</v>
      </c>
      <c r="C17" s="54">
        <f>IF(B17="SD/F",1,0)</f>
        <v>0</v>
      </c>
      <c r="D17" s="54">
        <f>IF(B17&lt;6,1,0)</f>
        <v>0</v>
      </c>
      <c r="E17" s="54">
        <f>IF(B17="SD/F",1,IF(B17&lt;6,1,0))</f>
        <v>0</v>
      </c>
      <c r="F17" s="9" t="str">
        <f>IF('1ERPA'!F17="","",'1ERPA'!F17)</f>
        <v>A</v>
      </c>
      <c r="G17" s="71" t="s">
        <v>90</v>
      </c>
      <c r="H17" s="71" t="s">
        <v>90</v>
      </c>
      <c r="I17" s="71" t="s">
        <v>90</v>
      </c>
      <c r="J17" s="71" t="s">
        <v>90</v>
      </c>
      <c r="K17" s="71" t="s">
        <v>90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54">
        <f>IF(G17="","",COUNTIF(G17:AJ17,"A")+COUNTIF(G17:AJ17,"J"))</f>
        <v>5</v>
      </c>
      <c r="AL17" s="54">
        <f>IF(AK17="","",COUNTIF(G17:AJ17,"F"))</f>
        <v>0</v>
      </c>
      <c r="AM17" s="55">
        <f>IF(AK17="","",($AK$15-AL17)*$AM$15)</f>
        <v>100</v>
      </c>
      <c r="AN17" s="55">
        <f>IF('3ERPM'!W20="","",IF('3ERPM'!W20=0,"",('3ERPM'!W20)*100))</f>
        <v>90</v>
      </c>
      <c r="AO17" s="54">
        <f>IF(AM17&lt;80,"SD/F",IF(AN17="","",IF(AN17&gt;=96,10,IF(AN17&gt;=86,9,IF(AN17&gt;=76,8,IF(AN17&gt;=66,7,IF(AN17&gt;=56,6,IF(AN17&gt;=46,5,IF(AN17&gt;=36,4,IF(AN17&gt;=26,3,IF(AN17&gt;=16,2,IF(AN17&gt;=6,1,IF(AN17&gt;=0,0,"")))))))))))))</f>
        <v>9</v>
      </c>
      <c r="AP17" s="54" t="str">
        <f>IF(AM17&lt;80,"SD/F",IF(AO17="","",IF(AO17&gt;=9.6,"DIEZ",IF(AO17&gt;=8.6,"NUEVE",IF(AO17&gt;=7.6,"OCHO",IF(AO17&gt;=6.6,"SIETE",IF(AO17&gt;=5.6,"SEIS",IF(AO17&gt;=4.6,"CINCO",IF(AO17&gt;=3.6,"CUATRO",IF(AO17&gt;=2.6,"TRES",IF(AO17&gt;=1.6,"DOS",IF(AO17&gt;=0.6,"UNO",IF(AO17&gt;=0,"CERO","")))))))))))))</f>
        <v>NUEVE</v>
      </c>
      <c r="AQ17" s="55">
        <f>IF(AP17="","",IF(AP17="SD/F",0,($AQ$15/10)*AO17))</f>
        <v>45</v>
      </c>
      <c r="AR17" s="55" t="str">
        <f>'1ERPA'!AM17</f>
        <v/>
      </c>
      <c r="AS17" s="55">
        <f>'1ERPA'!AO17</f>
        <v>7</v>
      </c>
      <c r="AT17" s="55">
        <f>'1ERPA'!AQ17</f>
        <v>17.5</v>
      </c>
      <c r="AU17" s="55">
        <f>'2DOPA'!AM17</f>
        <v>100</v>
      </c>
      <c r="AV17" s="55">
        <f>'2DOPA'!AO17</f>
        <v>10</v>
      </c>
      <c r="AW17" s="55">
        <f>'2DOPA'!AQ17</f>
        <v>25</v>
      </c>
      <c r="AX17" s="55">
        <f t="shared" ref="AX17:AX48" si="1">IF(AM17="","",AVERAGE(AM17,AR17,AU17))</f>
        <v>100</v>
      </c>
      <c r="AY17" s="55">
        <f>IF(AO17="","",AVERAGE(AO17,AS17,AV17))</f>
        <v>8.6666666666666661</v>
      </c>
      <c r="AZ17" s="54">
        <f>IF(AQ17="","",SUM(AQ17,AT17,AW17))</f>
        <v>87.5</v>
      </c>
    </row>
    <row r="18" spans="1:52" x14ac:dyDescent="0.25">
      <c r="A18" s="54">
        <f>IF(F18="","",A17+1)</f>
        <v>2</v>
      </c>
      <c r="B18" s="54">
        <f t="shared" si="0"/>
        <v>10</v>
      </c>
      <c r="C18" s="54">
        <f t="shared" ref="C18:C48" si="2">IF(B18="SD/F",1,0)</f>
        <v>0</v>
      </c>
      <c r="D18" s="54">
        <f t="shared" ref="D18:D48" si="3">IF(B18&lt;6,1,0)</f>
        <v>0</v>
      </c>
      <c r="E18" s="54">
        <f>IF(B18="SD/F",E17+1,IF(B18&lt;6,E17+1,E17))</f>
        <v>0</v>
      </c>
      <c r="F18" s="9" t="str">
        <f>IF('1ERPA'!F18="","",'1ERPA'!F18)</f>
        <v>B</v>
      </c>
      <c r="G18" s="71" t="s">
        <v>90</v>
      </c>
      <c r="H18" s="71" t="s">
        <v>90</v>
      </c>
      <c r="I18" s="71" t="s">
        <v>90</v>
      </c>
      <c r="J18" s="71" t="s">
        <v>90</v>
      </c>
      <c r="K18" s="71" t="s">
        <v>90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54">
        <f t="shared" ref="AK18:AK29" si="4">IF(G18="","",COUNTIF(G18:AJ18,"A")+COUNTIF(G18:AJ18,"J"))</f>
        <v>5</v>
      </c>
      <c r="AL18" s="54">
        <f t="shared" ref="AL18:AL29" si="5">IF(AK18="","",COUNTIF(G18:AJ18,"F"))</f>
        <v>0</v>
      </c>
      <c r="AM18" s="55">
        <f t="shared" ref="AM18:AM29" si="6">IF(AK18="","",($AK$15-AL18)*$AM$15)</f>
        <v>100</v>
      </c>
      <c r="AN18" s="55">
        <f>IF('3ERPM'!W21="","",IF('3ERPM'!W21=0,"",('3ERPM'!W21)*100))</f>
        <v>100</v>
      </c>
      <c r="AO18" s="54">
        <f t="shared" ref="AO18:AO29" si="7">IF(AM18&lt;80,"SD/F",IF(AN18="","",IF(AN18&gt;=96,10,IF(AN18&gt;=86,9,IF(AN18&gt;=76,8,IF(AN18&gt;=66,7,IF(AN18&gt;=56,6,IF(AN18&gt;=46,5,IF(AN18&gt;=36,4,IF(AN18&gt;=26,3,IF(AN18&gt;=16,2,IF(AN18&gt;=6,1,IF(AN18&gt;=0,0,"")))))))))))))</f>
        <v>10</v>
      </c>
      <c r="AP18" s="54" t="str">
        <f t="shared" ref="AP18:AP29" si="8">IF(AM18&lt;80,"SD/F",IF(AO18="","",IF(AO18&gt;=9.6,"DIEZ",IF(AO18&gt;=8.6,"NUEVE",IF(AO18&gt;=7.6,"OCHO",IF(AO18&gt;=6.6,"SIETE",IF(AO18&gt;=5.6,"SEIS",IF(AO18&gt;=4.6,"CINCO",IF(AO18&gt;=3.6,"CUATRO",IF(AO18&gt;=2.6,"TRES",IF(AO18&gt;=1.6,"DOS",IF(AO18&gt;=0.6,"UNO",IF(AO18&gt;=0,"CERO","")))))))))))))</f>
        <v>DIEZ</v>
      </c>
      <c r="AQ18" s="55">
        <f t="shared" ref="AQ18:AQ29" si="9">IF(AP18="","",IF(AP18="SD/F",0,($AQ$15/10)*AO18))</f>
        <v>50</v>
      </c>
      <c r="AR18" s="55" t="str">
        <f>'1ERPA'!AM18</f>
        <v/>
      </c>
      <c r="AS18" s="55">
        <f>'1ERPA'!AO18</f>
        <v>6</v>
      </c>
      <c r="AT18" s="55">
        <f>'1ERPA'!AQ18</f>
        <v>15</v>
      </c>
      <c r="AU18" s="55">
        <f>'2DOPA'!AM18</f>
        <v>100</v>
      </c>
      <c r="AV18" s="55">
        <f>'2DOPA'!AO18</f>
        <v>10</v>
      </c>
      <c r="AW18" s="55">
        <f>'2DOPA'!AQ18</f>
        <v>25</v>
      </c>
      <c r="AX18" s="55">
        <f t="shared" ref="AX18:AX30" si="10">IF(AM18="","",AVERAGE(AM18,AR18,AU18))</f>
        <v>100</v>
      </c>
      <c r="AY18" s="55">
        <f t="shared" ref="AY18:AY29" si="11">IF(AO18="","",AVERAGE(AO18,AS18,AV18))</f>
        <v>8.6666666666666661</v>
      </c>
      <c r="AZ18" s="54">
        <f t="shared" ref="AZ18:AZ29" si="12">IF(AQ18="","",SUM(AQ18,AT18,AW18))</f>
        <v>90</v>
      </c>
    </row>
    <row r="19" spans="1:52" ht="11.25" customHeight="1" x14ac:dyDescent="0.25">
      <c r="A19" s="54">
        <f t="shared" ref="A19:A48" si="13">IF(F19="","",A18+1)</f>
        <v>3</v>
      </c>
      <c r="B19" s="54">
        <f t="shared" si="0"/>
        <v>10</v>
      </c>
      <c r="C19" s="54">
        <f t="shared" si="2"/>
        <v>0</v>
      </c>
      <c r="D19" s="54">
        <f t="shared" si="3"/>
        <v>0</v>
      </c>
      <c r="E19" s="54">
        <f t="shared" ref="E19:E48" si="14">IF(B19="SD/F",E18+1,IF(B19&lt;6,E18+1,E18))</f>
        <v>0</v>
      </c>
      <c r="F19" s="9" t="str">
        <f>IF('1ERPA'!F19="","",'1ERPA'!F19)</f>
        <v>C</v>
      </c>
      <c r="G19" s="71" t="s">
        <v>90</v>
      </c>
      <c r="H19" s="71" t="s">
        <v>90</v>
      </c>
      <c r="I19" s="71" t="s">
        <v>90</v>
      </c>
      <c r="J19" s="71" t="s">
        <v>90</v>
      </c>
      <c r="K19" s="71" t="s">
        <v>90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54">
        <f t="shared" si="4"/>
        <v>5</v>
      </c>
      <c r="AL19" s="54">
        <f t="shared" si="5"/>
        <v>0</v>
      </c>
      <c r="AM19" s="55">
        <f t="shared" si="6"/>
        <v>100</v>
      </c>
      <c r="AN19" s="55">
        <f>IF('3ERPM'!W22="","",IF('3ERPM'!W22=0,"",('3ERPM'!W22)*100))</f>
        <v>100</v>
      </c>
      <c r="AO19" s="54">
        <f t="shared" si="7"/>
        <v>10</v>
      </c>
      <c r="AP19" s="54" t="str">
        <f t="shared" si="8"/>
        <v>DIEZ</v>
      </c>
      <c r="AQ19" s="55">
        <f t="shared" si="9"/>
        <v>50</v>
      </c>
      <c r="AR19" s="55" t="str">
        <f>'1ERPA'!AM19</f>
        <v/>
      </c>
      <c r="AS19" s="55">
        <f>'1ERPA'!AO19</f>
        <v>4</v>
      </c>
      <c r="AT19" s="55">
        <f>'1ERPA'!AQ19</f>
        <v>10</v>
      </c>
      <c r="AU19" s="55">
        <f>'2DOPA'!AM19</f>
        <v>90</v>
      </c>
      <c r="AV19" s="55">
        <f>'2DOPA'!AO19</f>
        <v>7</v>
      </c>
      <c r="AW19" s="55">
        <f>'2DOPA'!AQ19</f>
        <v>17.5</v>
      </c>
      <c r="AX19" s="55">
        <f t="shared" si="10"/>
        <v>95</v>
      </c>
      <c r="AY19" s="55">
        <f t="shared" si="11"/>
        <v>7</v>
      </c>
      <c r="AZ19" s="54">
        <f t="shared" si="12"/>
        <v>77.5</v>
      </c>
    </row>
    <row r="20" spans="1:52" ht="11.25" customHeight="1" x14ac:dyDescent="0.25">
      <c r="A20" s="54">
        <f t="shared" ref="A20:A25" si="15">IF(F20="","",A19+1)</f>
        <v>4</v>
      </c>
      <c r="B20" s="54">
        <f>AO20</f>
        <v>10</v>
      </c>
      <c r="C20" s="54">
        <f>IF(B20="SD/F",1,0)</f>
        <v>0</v>
      </c>
      <c r="D20" s="54">
        <f>IF(B20&lt;6,1,0)</f>
        <v>0</v>
      </c>
      <c r="E20" s="54">
        <f>IF(B20="SD/F",E19+1,IF(B20&lt;6,E19+1,E19))</f>
        <v>0</v>
      </c>
      <c r="F20" s="9" t="str">
        <f>IF('1ERPA'!F20="","",'1ERPA'!F20)</f>
        <v>D</v>
      </c>
      <c r="G20" s="71" t="s">
        <v>90</v>
      </c>
      <c r="H20" s="71" t="s">
        <v>90</v>
      </c>
      <c r="I20" s="71" t="s">
        <v>90</v>
      </c>
      <c r="J20" s="71" t="s">
        <v>90</v>
      </c>
      <c r="K20" s="71" t="s">
        <v>90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54">
        <f t="shared" si="4"/>
        <v>5</v>
      </c>
      <c r="AL20" s="54">
        <f t="shared" si="5"/>
        <v>0</v>
      </c>
      <c r="AM20" s="55">
        <f t="shared" si="6"/>
        <v>100</v>
      </c>
      <c r="AN20" s="55">
        <f>IF('3ERPM'!W23="","",IF('3ERPM'!W23=0,"",('3ERPM'!W23)*100))</f>
        <v>100</v>
      </c>
      <c r="AO20" s="54">
        <f t="shared" si="7"/>
        <v>10</v>
      </c>
      <c r="AP20" s="54" t="str">
        <f t="shared" si="8"/>
        <v>DIEZ</v>
      </c>
      <c r="AQ20" s="55">
        <f t="shared" si="9"/>
        <v>50</v>
      </c>
      <c r="AR20" s="55" t="str">
        <f>'1ERPA'!AM20</f>
        <v/>
      </c>
      <c r="AS20" s="55">
        <f>'1ERPA'!AO20</f>
        <v>5</v>
      </c>
      <c r="AT20" s="55">
        <f>'1ERPA'!AQ20</f>
        <v>12.5</v>
      </c>
      <c r="AU20" s="55">
        <f>'2DOPA'!AM20</f>
        <v>100</v>
      </c>
      <c r="AV20" s="55">
        <f>'2DOPA'!AO20</f>
        <v>10</v>
      </c>
      <c r="AW20" s="55">
        <f>'2DOPA'!AQ20</f>
        <v>25</v>
      </c>
      <c r="AX20" s="55">
        <f t="shared" si="10"/>
        <v>100</v>
      </c>
      <c r="AY20" s="55">
        <f t="shared" si="11"/>
        <v>8.3333333333333339</v>
      </c>
      <c r="AZ20" s="54">
        <f t="shared" si="12"/>
        <v>87.5</v>
      </c>
    </row>
    <row r="21" spans="1:52" x14ac:dyDescent="0.25">
      <c r="A21" s="54" t="str">
        <f t="shared" si="15"/>
        <v/>
      </c>
      <c r="B21" s="54" t="str">
        <f t="shared" si="0"/>
        <v/>
      </c>
      <c r="C21" s="54">
        <f t="shared" si="2"/>
        <v>0</v>
      </c>
      <c r="D21" s="54">
        <f t="shared" si="3"/>
        <v>0</v>
      </c>
      <c r="E21" s="54">
        <f>IF(B21="SD/F",E19+1,IF(B21&lt;6,E19+1,E19))</f>
        <v>0</v>
      </c>
      <c r="F21" s="9" t="str">
        <f>IF('1ERPA'!F21="","",'1ERPA'!F21)</f>
        <v/>
      </c>
      <c r="G21" s="71" t="s">
        <v>90</v>
      </c>
      <c r="H21" s="71" t="s">
        <v>90</v>
      </c>
      <c r="I21" s="71" t="s">
        <v>90</v>
      </c>
      <c r="J21" s="71" t="s">
        <v>90</v>
      </c>
      <c r="K21" s="71" t="s">
        <v>90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54">
        <f t="shared" si="4"/>
        <v>5</v>
      </c>
      <c r="AL21" s="54">
        <f t="shared" si="5"/>
        <v>0</v>
      </c>
      <c r="AM21" s="55">
        <f t="shared" si="6"/>
        <v>100</v>
      </c>
      <c r="AN21" s="55" t="str">
        <f>IF('3ERPM'!W24="","",IF('3ERPM'!W24=0,"",('3ERPM'!W24)*100))</f>
        <v/>
      </c>
      <c r="AO21" s="54" t="str">
        <f t="shared" si="7"/>
        <v/>
      </c>
      <c r="AP21" s="54" t="str">
        <f t="shared" si="8"/>
        <v/>
      </c>
      <c r="AQ21" s="55" t="str">
        <f t="shared" si="9"/>
        <v/>
      </c>
      <c r="AR21" s="55" t="str">
        <f>'1ERPA'!AM21</f>
        <v/>
      </c>
      <c r="AS21" s="55" t="str">
        <f>'1ERPA'!AO21</f>
        <v/>
      </c>
      <c r="AT21" s="55" t="str">
        <f>'1ERPA'!AQ21</f>
        <v/>
      </c>
      <c r="AU21" s="55" t="str">
        <f>'2DOPA'!AM21</f>
        <v/>
      </c>
      <c r="AV21" s="55" t="str">
        <f>'2DOPA'!AO21</f>
        <v/>
      </c>
      <c r="AW21" s="55" t="str">
        <f>'2DOPA'!AQ21</f>
        <v/>
      </c>
      <c r="AX21" s="55">
        <f t="shared" si="10"/>
        <v>100</v>
      </c>
      <c r="AY21" s="55" t="str">
        <f t="shared" si="11"/>
        <v/>
      </c>
      <c r="AZ21" s="54" t="str">
        <f t="shared" si="12"/>
        <v/>
      </c>
    </row>
    <row r="22" spans="1:52" x14ac:dyDescent="0.25">
      <c r="A22" s="54" t="str">
        <f t="shared" si="15"/>
        <v/>
      </c>
      <c r="B22" s="54" t="str">
        <f>AO22</f>
        <v/>
      </c>
      <c r="C22" s="54">
        <f>IF(B22="SD/F",1,0)</f>
        <v>0</v>
      </c>
      <c r="D22" s="54">
        <f>IF(B22&lt;6,1,0)</f>
        <v>0</v>
      </c>
      <c r="E22" s="54">
        <f>IF(B22="SD/F",E21+1,IF(B22&lt;6,E21+1,E21))</f>
        <v>0</v>
      </c>
      <c r="F22" s="9" t="str">
        <f>IF('1ERPA'!F22="","",'1ERPA'!F22)</f>
        <v/>
      </c>
      <c r="G22" s="71" t="s">
        <v>90</v>
      </c>
      <c r="H22" s="71" t="s">
        <v>90</v>
      </c>
      <c r="I22" s="71" t="s">
        <v>90</v>
      </c>
      <c r="J22" s="71" t="s">
        <v>90</v>
      </c>
      <c r="K22" s="71" t="s">
        <v>90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54">
        <f t="shared" si="4"/>
        <v>5</v>
      </c>
      <c r="AL22" s="54">
        <f t="shared" si="5"/>
        <v>0</v>
      </c>
      <c r="AM22" s="55">
        <f t="shared" si="6"/>
        <v>100</v>
      </c>
      <c r="AN22" s="55" t="str">
        <f>IF('3ERPM'!W25="","",IF('3ERPM'!W25=0,"",('3ERPM'!W25)*100))</f>
        <v/>
      </c>
      <c r="AO22" s="54" t="str">
        <f t="shared" si="7"/>
        <v/>
      </c>
      <c r="AP22" s="54" t="str">
        <f t="shared" si="8"/>
        <v/>
      </c>
      <c r="AQ22" s="55" t="str">
        <f t="shared" si="9"/>
        <v/>
      </c>
      <c r="AR22" s="55" t="str">
        <f>'1ERPA'!AM22</f>
        <v/>
      </c>
      <c r="AS22" s="55" t="str">
        <f>'1ERPA'!AO22</f>
        <v/>
      </c>
      <c r="AT22" s="55" t="str">
        <f>'1ERPA'!AQ22</f>
        <v/>
      </c>
      <c r="AU22" s="55" t="str">
        <f>'2DOPA'!AM22</f>
        <v/>
      </c>
      <c r="AV22" s="55" t="str">
        <f>'2DOPA'!AO22</f>
        <v/>
      </c>
      <c r="AW22" s="55" t="str">
        <f>'2DOPA'!AQ22</f>
        <v/>
      </c>
      <c r="AX22" s="55">
        <f t="shared" si="10"/>
        <v>100</v>
      </c>
      <c r="AY22" s="55" t="str">
        <f t="shared" si="11"/>
        <v/>
      </c>
      <c r="AZ22" s="54" t="str">
        <f t="shared" si="12"/>
        <v/>
      </c>
    </row>
    <row r="23" spans="1:52" ht="11.25" customHeight="1" x14ac:dyDescent="0.25">
      <c r="A23" s="54" t="str">
        <f t="shared" si="15"/>
        <v/>
      </c>
      <c r="B23" s="54" t="str">
        <f t="shared" si="0"/>
        <v/>
      </c>
      <c r="C23" s="54">
        <f t="shared" si="2"/>
        <v>0</v>
      </c>
      <c r="D23" s="54">
        <f t="shared" si="3"/>
        <v>0</v>
      </c>
      <c r="E23" s="54">
        <f>IF(B23="SD/F",E21+1,IF(B23&lt;6,E21+1,E21))</f>
        <v>0</v>
      </c>
      <c r="F23" s="9" t="str">
        <f>IF('1ERPA'!F23="","",'1ERPA'!F23)</f>
        <v/>
      </c>
      <c r="G23" s="71" t="s">
        <v>90</v>
      </c>
      <c r="H23" s="71" t="s">
        <v>90</v>
      </c>
      <c r="I23" s="71" t="s">
        <v>90</v>
      </c>
      <c r="J23" s="71" t="s">
        <v>90</v>
      </c>
      <c r="K23" s="71" t="s">
        <v>90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54">
        <f t="shared" si="4"/>
        <v>5</v>
      </c>
      <c r="AL23" s="54">
        <f t="shared" si="5"/>
        <v>0</v>
      </c>
      <c r="AM23" s="55">
        <f t="shared" si="6"/>
        <v>100</v>
      </c>
      <c r="AN23" s="55" t="str">
        <f>IF('3ERPM'!W26="","",IF('3ERPM'!W26=0,"",('3ERPM'!W26)*100))</f>
        <v/>
      </c>
      <c r="AO23" s="54" t="str">
        <f t="shared" si="7"/>
        <v/>
      </c>
      <c r="AP23" s="54" t="str">
        <f t="shared" si="8"/>
        <v/>
      </c>
      <c r="AQ23" s="55" t="str">
        <f t="shared" si="9"/>
        <v/>
      </c>
      <c r="AR23" s="55" t="str">
        <f>'1ERPA'!AM23</f>
        <v/>
      </c>
      <c r="AS23" s="55" t="str">
        <f>'1ERPA'!AO23</f>
        <v/>
      </c>
      <c r="AT23" s="55" t="str">
        <f>'1ERPA'!AQ23</f>
        <v/>
      </c>
      <c r="AU23" s="55" t="str">
        <f>'2DOPA'!AM23</f>
        <v/>
      </c>
      <c r="AV23" s="55" t="str">
        <f>'2DOPA'!AO23</f>
        <v/>
      </c>
      <c r="AW23" s="55" t="str">
        <f>'2DOPA'!AQ23</f>
        <v/>
      </c>
      <c r="AX23" s="55">
        <f t="shared" si="10"/>
        <v>100</v>
      </c>
      <c r="AY23" s="55" t="str">
        <f t="shared" si="11"/>
        <v/>
      </c>
      <c r="AZ23" s="54" t="str">
        <f t="shared" si="12"/>
        <v/>
      </c>
    </row>
    <row r="24" spans="1:52" x14ac:dyDescent="0.25">
      <c r="A24" s="54" t="str">
        <f t="shared" si="15"/>
        <v/>
      </c>
      <c r="B24" s="54" t="str">
        <f t="shared" si="0"/>
        <v/>
      </c>
      <c r="C24" s="54">
        <f t="shared" si="2"/>
        <v>0</v>
      </c>
      <c r="D24" s="54">
        <f t="shared" si="3"/>
        <v>0</v>
      </c>
      <c r="E24" s="54">
        <f t="shared" si="14"/>
        <v>0</v>
      </c>
      <c r="F24" s="9" t="str">
        <f>IF('1ERPA'!F24="","",'1ERPA'!F24)</f>
        <v/>
      </c>
      <c r="G24" s="71" t="s">
        <v>90</v>
      </c>
      <c r="H24" s="71" t="s">
        <v>90</v>
      </c>
      <c r="I24" s="71" t="s">
        <v>90</v>
      </c>
      <c r="J24" s="71" t="s">
        <v>90</v>
      </c>
      <c r="K24" s="71" t="s">
        <v>90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54">
        <f t="shared" si="4"/>
        <v>5</v>
      </c>
      <c r="AL24" s="54">
        <f t="shared" si="5"/>
        <v>0</v>
      </c>
      <c r="AM24" s="55">
        <f t="shared" si="6"/>
        <v>100</v>
      </c>
      <c r="AN24" s="55" t="str">
        <f>IF('3ERPM'!W27="","",IF('3ERPM'!W27=0,"",('3ERPM'!W27)*100))</f>
        <v/>
      </c>
      <c r="AO24" s="54" t="str">
        <f t="shared" si="7"/>
        <v/>
      </c>
      <c r="AP24" s="54" t="str">
        <f t="shared" si="8"/>
        <v/>
      </c>
      <c r="AQ24" s="55" t="str">
        <f t="shared" si="9"/>
        <v/>
      </c>
      <c r="AR24" s="55" t="str">
        <f>'1ERPA'!AM24</f>
        <v/>
      </c>
      <c r="AS24" s="55" t="str">
        <f>'1ERPA'!AO24</f>
        <v/>
      </c>
      <c r="AT24" s="55" t="str">
        <f>'1ERPA'!AQ24</f>
        <v/>
      </c>
      <c r="AU24" s="55" t="str">
        <f>'2DOPA'!AM24</f>
        <v/>
      </c>
      <c r="AV24" s="55" t="str">
        <f>'2DOPA'!AO24</f>
        <v/>
      </c>
      <c r="AW24" s="55" t="str">
        <f>'2DOPA'!AQ24</f>
        <v/>
      </c>
      <c r="AX24" s="55">
        <f t="shared" si="10"/>
        <v>100</v>
      </c>
      <c r="AY24" s="55" t="str">
        <f t="shared" si="11"/>
        <v/>
      </c>
      <c r="AZ24" s="54" t="str">
        <f t="shared" si="12"/>
        <v/>
      </c>
    </row>
    <row r="25" spans="1:52" x14ac:dyDescent="0.25">
      <c r="A25" s="54" t="str">
        <f t="shared" si="15"/>
        <v/>
      </c>
      <c r="B25" s="54" t="str">
        <f t="shared" si="0"/>
        <v/>
      </c>
      <c r="C25" s="54">
        <f t="shared" si="2"/>
        <v>0</v>
      </c>
      <c r="D25" s="54">
        <f t="shared" si="3"/>
        <v>0</v>
      </c>
      <c r="E25" s="54">
        <f t="shared" si="14"/>
        <v>0</v>
      </c>
      <c r="F25" s="9" t="str">
        <f>IF('1ERPA'!F25="","",'1ERPA'!F25)</f>
        <v/>
      </c>
      <c r="G25" s="71" t="s">
        <v>90</v>
      </c>
      <c r="H25" s="71" t="s">
        <v>90</v>
      </c>
      <c r="I25" s="71" t="s">
        <v>90</v>
      </c>
      <c r="J25" s="71" t="s">
        <v>90</v>
      </c>
      <c r="K25" s="71" t="s">
        <v>90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54">
        <f t="shared" si="4"/>
        <v>5</v>
      </c>
      <c r="AL25" s="54">
        <f t="shared" si="5"/>
        <v>0</v>
      </c>
      <c r="AM25" s="55">
        <f t="shared" si="6"/>
        <v>100</v>
      </c>
      <c r="AN25" s="55" t="str">
        <f>IF('3ERPM'!W28="","",IF('3ERPM'!W28=0,"",('3ERPM'!W28)*100))</f>
        <v/>
      </c>
      <c r="AO25" s="54" t="str">
        <f t="shared" si="7"/>
        <v/>
      </c>
      <c r="AP25" s="54" t="str">
        <f t="shared" si="8"/>
        <v/>
      </c>
      <c r="AQ25" s="55" t="str">
        <f t="shared" si="9"/>
        <v/>
      </c>
      <c r="AR25" s="55" t="str">
        <f>'1ERPA'!AM25</f>
        <v/>
      </c>
      <c r="AS25" s="55" t="str">
        <f>'1ERPA'!AO25</f>
        <v/>
      </c>
      <c r="AT25" s="55" t="str">
        <f>'1ERPA'!AQ25</f>
        <v/>
      </c>
      <c r="AU25" s="55" t="str">
        <f>'2DOPA'!AM25</f>
        <v/>
      </c>
      <c r="AV25" s="55" t="str">
        <f>'2DOPA'!AO25</f>
        <v/>
      </c>
      <c r="AW25" s="55" t="str">
        <f>'2DOPA'!AQ25</f>
        <v/>
      </c>
      <c r="AX25" s="55">
        <f t="shared" si="10"/>
        <v>100</v>
      </c>
      <c r="AY25" s="55" t="str">
        <f t="shared" si="11"/>
        <v/>
      </c>
      <c r="AZ25" s="54" t="str">
        <f t="shared" si="12"/>
        <v/>
      </c>
    </row>
    <row r="26" spans="1:52" x14ac:dyDescent="0.25">
      <c r="A26" s="54" t="str">
        <f t="shared" si="13"/>
        <v/>
      </c>
      <c r="B26" s="54" t="str">
        <f t="shared" si="0"/>
        <v/>
      </c>
      <c r="C26" s="54">
        <f t="shared" si="2"/>
        <v>0</v>
      </c>
      <c r="D26" s="54">
        <f t="shared" si="3"/>
        <v>0</v>
      </c>
      <c r="E26" s="54">
        <f t="shared" si="14"/>
        <v>0</v>
      </c>
      <c r="F26" s="9" t="str">
        <f>IF('1ERPA'!F26="","",'1ERPA'!F26)</f>
        <v/>
      </c>
      <c r="G26" s="71" t="s">
        <v>90</v>
      </c>
      <c r="H26" s="71" t="s">
        <v>90</v>
      </c>
      <c r="I26" s="71" t="s">
        <v>90</v>
      </c>
      <c r="J26" s="71" t="s">
        <v>90</v>
      </c>
      <c r="K26" s="71" t="s">
        <v>90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54">
        <f t="shared" si="4"/>
        <v>5</v>
      </c>
      <c r="AL26" s="54">
        <f t="shared" si="5"/>
        <v>0</v>
      </c>
      <c r="AM26" s="55">
        <f t="shared" si="6"/>
        <v>100</v>
      </c>
      <c r="AN26" s="55" t="str">
        <f>IF('3ERPM'!W29="","",IF('3ERPM'!W29=0,"",('3ERPM'!W29)*100))</f>
        <v/>
      </c>
      <c r="AO26" s="54" t="str">
        <f t="shared" si="7"/>
        <v/>
      </c>
      <c r="AP26" s="54" t="str">
        <f t="shared" si="8"/>
        <v/>
      </c>
      <c r="AQ26" s="55" t="str">
        <f t="shared" si="9"/>
        <v/>
      </c>
      <c r="AR26" s="55" t="str">
        <f>'1ERPA'!AM26</f>
        <v/>
      </c>
      <c r="AS26" s="55" t="str">
        <f>'1ERPA'!AO26</f>
        <v/>
      </c>
      <c r="AT26" s="55" t="str">
        <f>'1ERPA'!AQ26</f>
        <v/>
      </c>
      <c r="AU26" s="55" t="str">
        <f>'2DOPA'!AM26</f>
        <v/>
      </c>
      <c r="AV26" s="55" t="str">
        <f>'2DOPA'!AO26</f>
        <v/>
      </c>
      <c r="AW26" s="55" t="str">
        <f>'2DOPA'!AQ26</f>
        <v/>
      </c>
      <c r="AX26" s="55">
        <f t="shared" si="10"/>
        <v>100</v>
      </c>
      <c r="AY26" s="55" t="str">
        <f t="shared" si="11"/>
        <v/>
      </c>
      <c r="AZ26" s="54" t="str">
        <f t="shared" si="12"/>
        <v/>
      </c>
    </row>
    <row r="27" spans="1:52" x14ac:dyDescent="0.25">
      <c r="A27" s="54" t="str">
        <f t="shared" si="13"/>
        <v/>
      </c>
      <c r="B27" s="54" t="str">
        <f t="shared" si="0"/>
        <v/>
      </c>
      <c r="C27" s="54">
        <f t="shared" si="2"/>
        <v>0</v>
      </c>
      <c r="D27" s="54">
        <f t="shared" si="3"/>
        <v>0</v>
      </c>
      <c r="E27" s="54">
        <f t="shared" si="14"/>
        <v>0</v>
      </c>
      <c r="F27" s="9" t="str">
        <f>IF('1ERPA'!F27="","",'1ERPA'!F27)</f>
        <v/>
      </c>
      <c r="G27" s="71" t="s">
        <v>90</v>
      </c>
      <c r="H27" s="71" t="s">
        <v>90</v>
      </c>
      <c r="I27" s="71" t="s">
        <v>90</v>
      </c>
      <c r="J27" s="71" t="s">
        <v>90</v>
      </c>
      <c r="K27" s="71" t="s">
        <v>90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54">
        <f t="shared" si="4"/>
        <v>5</v>
      </c>
      <c r="AL27" s="54">
        <f t="shared" si="5"/>
        <v>0</v>
      </c>
      <c r="AM27" s="55">
        <f t="shared" si="6"/>
        <v>100</v>
      </c>
      <c r="AN27" s="55" t="str">
        <f>IF('3ERPM'!W30="","",IF('3ERPM'!W30=0,"",('3ERPM'!W30)*100))</f>
        <v/>
      </c>
      <c r="AO27" s="54" t="str">
        <f t="shared" si="7"/>
        <v/>
      </c>
      <c r="AP27" s="54" t="str">
        <f t="shared" si="8"/>
        <v/>
      </c>
      <c r="AQ27" s="55" t="str">
        <f t="shared" si="9"/>
        <v/>
      </c>
      <c r="AR27" s="55" t="str">
        <f>'1ERPA'!AM27</f>
        <v/>
      </c>
      <c r="AS27" s="55" t="str">
        <f>'1ERPA'!AO27</f>
        <v/>
      </c>
      <c r="AT27" s="55" t="str">
        <f>'1ERPA'!AQ27</f>
        <v/>
      </c>
      <c r="AU27" s="55" t="str">
        <f>'2DOPA'!AM27</f>
        <v/>
      </c>
      <c r="AV27" s="55" t="str">
        <f>'2DOPA'!AO27</f>
        <v/>
      </c>
      <c r="AW27" s="55" t="str">
        <f>'2DOPA'!AQ27</f>
        <v/>
      </c>
      <c r="AX27" s="55">
        <f t="shared" si="10"/>
        <v>100</v>
      </c>
      <c r="AY27" s="55" t="str">
        <f t="shared" si="11"/>
        <v/>
      </c>
      <c r="AZ27" s="54" t="str">
        <f t="shared" si="12"/>
        <v/>
      </c>
    </row>
    <row r="28" spans="1:52" x14ac:dyDescent="0.25">
      <c r="A28" s="54" t="str">
        <f t="shared" si="13"/>
        <v/>
      </c>
      <c r="B28" s="54" t="str">
        <f t="shared" si="0"/>
        <v/>
      </c>
      <c r="C28" s="54">
        <f t="shared" si="2"/>
        <v>0</v>
      </c>
      <c r="D28" s="54">
        <f t="shared" si="3"/>
        <v>0</v>
      </c>
      <c r="E28" s="54">
        <f t="shared" si="14"/>
        <v>0</v>
      </c>
      <c r="F28" s="9" t="str">
        <f>IF('1ERPA'!F28="","",'1ERPA'!F28)</f>
        <v/>
      </c>
      <c r="G28" s="71" t="s">
        <v>90</v>
      </c>
      <c r="H28" s="71" t="s">
        <v>90</v>
      </c>
      <c r="I28" s="71" t="s">
        <v>90</v>
      </c>
      <c r="J28" s="71" t="s">
        <v>90</v>
      </c>
      <c r="K28" s="71" t="s">
        <v>90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54">
        <f t="shared" si="4"/>
        <v>5</v>
      </c>
      <c r="AL28" s="54">
        <f t="shared" si="5"/>
        <v>0</v>
      </c>
      <c r="AM28" s="55">
        <f t="shared" si="6"/>
        <v>100</v>
      </c>
      <c r="AN28" s="55" t="str">
        <f>IF('3ERPM'!W31="","",IF('3ERPM'!W31=0,"",('3ERPM'!W31)*100))</f>
        <v/>
      </c>
      <c r="AO28" s="54" t="str">
        <f t="shared" si="7"/>
        <v/>
      </c>
      <c r="AP28" s="54" t="str">
        <f t="shared" si="8"/>
        <v/>
      </c>
      <c r="AQ28" s="55" t="str">
        <f t="shared" si="9"/>
        <v/>
      </c>
      <c r="AR28" s="55" t="str">
        <f>'1ERPA'!AM28</f>
        <v/>
      </c>
      <c r="AS28" s="55" t="str">
        <f>'1ERPA'!AO28</f>
        <v/>
      </c>
      <c r="AT28" s="55" t="str">
        <f>'1ERPA'!AQ28</f>
        <v/>
      </c>
      <c r="AU28" s="55" t="str">
        <f>'2DOPA'!AM28</f>
        <v/>
      </c>
      <c r="AV28" s="55" t="str">
        <f>'2DOPA'!AO28</f>
        <v/>
      </c>
      <c r="AW28" s="55" t="str">
        <f>'2DOPA'!AQ28</f>
        <v/>
      </c>
      <c r="AX28" s="55">
        <f t="shared" si="10"/>
        <v>100</v>
      </c>
      <c r="AY28" s="55" t="str">
        <f t="shared" si="11"/>
        <v/>
      </c>
      <c r="AZ28" s="54" t="str">
        <f t="shared" si="12"/>
        <v/>
      </c>
    </row>
    <row r="29" spans="1:52" x14ac:dyDescent="0.25">
      <c r="A29" s="54" t="str">
        <f t="shared" si="13"/>
        <v/>
      </c>
      <c r="B29" s="54">
        <f t="shared" si="0"/>
        <v>10</v>
      </c>
      <c r="C29" s="54">
        <f t="shared" si="2"/>
        <v>0</v>
      </c>
      <c r="D29" s="54">
        <f t="shared" si="3"/>
        <v>0</v>
      </c>
      <c r="E29" s="54">
        <f t="shared" si="14"/>
        <v>0</v>
      </c>
      <c r="F29" s="9" t="str">
        <f>IF('1ERPA'!F29="","",'1ERPA'!F29)</f>
        <v/>
      </c>
      <c r="G29" s="71" t="s">
        <v>90</v>
      </c>
      <c r="H29" s="71" t="s">
        <v>90</v>
      </c>
      <c r="I29" s="71" t="s">
        <v>90</v>
      </c>
      <c r="J29" s="71" t="s">
        <v>90</v>
      </c>
      <c r="K29" s="71" t="s">
        <v>90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54">
        <f t="shared" si="4"/>
        <v>5</v>
      </c>
      <c r="AL29" s="54">
        <f t="shared" si="5"/>
        <v>0</v>
      </c>
      <c r="AM29" s="55">
        <f t="shared" si="6"/>
        <v>100</v>
      </c>
      <c r="AN29" s="55">
        <v>100</v>
      </c>
      <c r="AO29" s="54">
        <f t="shared" si="7"/>
        <v>10</v>
      </c>
      <c r="AP29" s="54" t="str">
        <f t="shared" si="8"/>
        <v>DIEZ</v>
      </c>
      <c r="AQ29" s="55">
        <f t="shared" si="9"/>
        <v>50</v>
      </c>
      <c r="AR29" s="55">
        <v>100</v>
      </c>
      <c r="AS29" s="55">
        <v>10</v>
      </c>
      <c r="AT29" s="55">
        <v>25</v>
      </c>
      <c r="AU29" s="55">
        <v>100</v>
      </c>
      <c r="AV29" s="55">
        <v>10</v>
      </c>
      <c r="AW29" s="55">
        <v>25</v>
      </c>
      <c r="AX29" s="55">
        <f t="shared" si="10"/>
        <v>100</v>
      </c>
      <c r="AY29" s="55">
        <f t="shared" si="11"/>
        <v>10</v>
      </c>
      <c r="AZ29" s="54">
        <f t="shared" si="12"/>
        <v>100</v>
      </c>
    </row>
    <row r="30" spans="1:52" x14ac:dyDescent="0.25">
      <c r="A30" s="54" t="str">
        <f t="shared" si="13"/>
        <v/>
      </c>
      <c r="B30" s="54" t="str">
        <f t="shared" si="0"/>
        <v/>
      </c>
      <c r="C30" s="54">
        <f t="shared" si="2"/>
        <v>0</v>
      </c>
      <c r="D30" s="54">
        <f t="shared" si="3"/>
        <v>0</v>
      </c>
      <c r="E30" s="54">
        <f t="shared" si="14"/>
        <v>0</v>
      </c>
      <c r="F30" s="9" t="str">
        <f>IF('1ERPA'!F30="","",'1ERPA'!F30)</f>
        <v/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54" t="str">
        <f>IF(G30="","",COUNTIF(G30:AJ30,"A")+COUNTIF(G30:AJ30,"J"))</f>
        <v/>
      </c>
      <c r="AL30" s="54" t="str">
        <f>IF(AK30="","",COUNTIF(G30:AJ30,"F"))</f>
        <v/>
      </c>
      <c r="AM30" s="55" t="str">
        <f>IF(AK30="","",($AK$15-AL30)*$AM$15)</f>
        <v/>
      </c>
      <c r="AN30" s="55" t="str">
        <f>IF('3ERPM'!W33="","",IF('3ERPM'!W33=0,"",('3ERPM'!W33)*100))</f>
        <v/>
      </c>
      <c r="AO30" s="54" t="str">
        <f>IF(AM30&lt;80,"SD/F",IF(AN30="","",IF(AN30&gt;=96,10,IF(AN30&gt;=86,9,IF(AN30&gt;=76,8,IF(AN30&gt;=66,7,IF(AN30&gt;=56,6,IF(AN30&gt;=46,5,IF(AN30&gt;=36,4,IF(AN30&gt;=26,3,IF(AN30&gt;=16,2,IF(AN30&gt;=6,1,IF(AN30&gt;=0,0,"")))))))))))))</f>
        <v/>
      </c>
      <c r="AP30" s="54" t="str">
        <f>IF(AM30&lt;80,"SD/F",IF(AO30="","",IF(AO30&gt;=9.6,"DIEZ",IF(AO30&gt;=8.6,"NUEVE",IF(AO30&gt;=7.6,"OCHO",IF(AO30&gt;=6.6,"SIETE",IF(AO30&gt;=5.6,"SEIS",IF(AO30&gt;=4.6,"CINCO",IF(AO30&gt;=3.6,"CUATRO",IF(AO30&gt;=2.6,"TRES",IF(AO30&gt;=1.6,"DOS",IF(AO30&gt;=0.6,"UNO",IF(AO30&gt;=0,"CERO","")))))))))))))</f>
        <v/>
      </c>
      <c r="AQ30" s="55" t="str">
        <f>IF(AP30="","",IF(AP30="SD/F",0,($AQ$15/10)*AO30))</f>
        <v/>
      </c>
      <c r="AR30" s="55" t="str">
        <f>'1ERPA'!AM30</f>
        <v/>
      </c>
      <c r="AS30" s="55" t="str">
        <f>'1ERPA'!AO30</f>
        <v/>
      </c>
      <c r="AT30" s="55" t="str">
        <f>'1ERPA'!AQ30</f>
        <v/>
      </c>
      <c r="AU30" s="55" t="str">
        <f>'2DOPA'!AM30</f>
        <v/>
      </c>
      <c r="AV30" s="55" t="str">
        <f>'2DOPA'!AO30</f>
        <v/>
      </c>
      <c r="AW30" s="55" t="str">
        <f>'2DOPA'!AQ30</f>
        <v/>
      </c>
      <c r="AX30" s="55" t="str">
        <f t="shared" si="10"/>
        <v/>
      </c>
      <c r="AY30" s="55" t="str">
        <f>IF(AO30="","",AVERAGE(AO30,AS30,AV30))</f>
        <v/>
      </c>
      <c r="AZ30" s="54" t="str">
        <f>IF(AQ30="","",SUM(AQ30,AT30,AW30))</f>
        <v/>
      </c>
    </row>
    <row r="31" spans="1:52" x14ac:dyDescent="0.25">
      <c r="A31" s="54" t="str">
        <f t="shared" si="13"/>
        <v/>
      </c>
      <c r="B31" s="54" t="str">
        <f t="shared" si="0"/>
        <v/>
      </c>
      <c r="C31" s="54">
        <f t="shared" si="2"/>
        <v>0</v>
      </c>
      <c r="D31" s="54">
        <f t="shared" si="3"/>
        <v>0</v>
      </c>
      <c r="E31" s="54">
        <f t="shared" si="14"/>
        <v>0</v>
      </c>
      <c r="F31" s="9" t="str">
        <f>IF('1ERPA'!F31="","",'1ERPA'!F31)</f>
        <v/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54" t="str">
        <f>IF(G31="","",COUNTIF(G31:AJ31,"A")+COUNTIF(G31:AJ31,"J"))</f>
        <v/>
      </c>
      <c r="AL31" s="54" t="str">
        <f>IF(AK31="","",COUNTIF(G31:AJ31,"F"))</f>
        <v/>
      </c>
      <c r="AM31" s="55" t="str">
        <f>IF(AK31="","",($AK$15-AL31)*$AM$15)</f>
        <v/>
      </c>
      <c r="AN31" s="55" t="str">
        <f>IF('3ERPM'!W34="","",IF('3ERPM'!W34=0,"",('3ERPM'!W34)*100))</f>
        <v/>
      </c>
      <c r="AO31" s="54" t="str">
        <f>IF(AM31&lt;80,"SD/F",IF(AN31="","",IF(AN31&gt;=96,10,IF(AN31&gt;=86,9,IF(AN31&gt;=76,8,IF(AN31&gt;=66,7,IF(AN31&gt;=56,6,IF(AN31&gt;=46,5,IF(AN31&gt;=36,4,IF(AN31&gt;=26,3,IF(AN31&gt;=16,2,IF(AN31&gt;=6,1,IF(AN31&gt;=0,0,"")))))))))))))</f>
        <v/>
      </c>
      <c r="AP31" s="54" t="str">
        <f>IF(AM31&lt;80,"SD/F",IF(AO31="","",IF(AO31&gt;=9.6,"DIEZ",IF(AO31&gt;=8.6,"NUEVE",IF(AO31&gt;=7.6,"OCHO",IF(AO31&gt;=6.6,"SIETE",IF(AO31&gt;=5.6,"SEIS",IF(AO31&gt;=4.6,"CINCO",IF(AO31&gt;=3.6,"CUATRO",IF(AO31&gt;=2.6,"TRES",IF(AO31&gt;=1.6,"DOS",IF(AO31&gt;=0.6,"UNO",IF(AO31&gt;=0,"CERO","")))))))))))))</f>
        <v/>
      </c>
      <c r="AQ31" s="55" t="str">
        <f>IF(AP31="","",IF(AP31="SD/F",0,($AQ$15/10)*AO31))</f>
        <v/>
      </c>
      <c r="AR31" s="55" t="str">
        <f>'1ERPA'!AM31</f>
        <v/>
      </c>
      <c r="AS31" s="55" t="str">
        <f>'1ERPA'!AO31</f>
        <v/>
      </c>
      <c r="AT31" s="55" t="str">
        <f>'1ERPA'!AQ31</f>
        <v/>
      </c>
      <c r="AU31" s="55" t="str">
        <f>'2DOPA'!AM31</f>
        <v/>
      </c>
      <c r="AV31" s="55" t="str">
        <f>'2DOPA'!AO31</f>
        <v/>
      </c>
      <c r="AW31" s="55" t="str">
        <f>'2DOPA'!AQ31</f>
        <v/>
      </c>
      <c r="AX31" s="55" t="str">
        <f>IF(AM31="","",AVERAGE(AM31,AR31,AU31))</f>
        <v/>
      </c>
      <c r="AY31" s="55" t="str">
        <f>IF(AO31="","",AVERAGE(AO31,AS31,AV31))</f>
        <v/>
      </c>
      <c r="AZ31" s="54" t="str">
        <f>IF(AQ31="","",SUM(AQ31,AT31,AW31))</f>
        <v/>
      </c>
    </row>
    <row r="32" spans="1:52" x14ac:dyDescent="0.25">
      <c r="A32" s="54" t="str">
        <f t="shared" si="13"/>
        <v/>
      </c>
      <c r="B32" s="54" t="str">
        <f t="shared" si="0"/>
        <v/>
      </c>
      <c r="C32" s="54">
        <f t="shared" si="2"/>
        <v>0</v>
      </c>
      <c r="D32" s="54">
        <f t="shared" si="3"/>
        <v>0</v>
      </c>
      <c r="E32" s="54">
        <f t="shared" si="14"/>
        <v>0</v>
      </c>
      <c r="F32" s="9" t="str">
        <f>IF('1ERPA'!F32="","",'1ERPA'!F32)</f>
        <v/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54" t="str">
        <f>IF(G32="","",COUNTIF(G32:AJ32,"A")+COUNTIF(G32:AJ32,"J"))</f>
        <v/>
      </c>
      <c r="AL32" s="54" t="str">
        <f>IF(AK32="","",COUNTIF(G32:AJ32,"F"))</f>
        <v/>
      </c>
      <c r="AM32" s="55" t="str">
        <f>IF(AK32="","",($AK$15-AL32)*$AM$15)</f>
        <v/>
      </c>
      <c r="AN32" s="55" t="str">
        <f>IF('3ERPM'!W35="","",IF('3ERPM'!W35=0,"",('3ERPM'!W35)*100))</f>
        <v/>
      </c>
      <c r="AO32" s="54" t="str">
        <f>IF(AM32&lt;80,"SD/F",IF(AN32="","",IF(AN32&gt;=96,10,IF(AN32&gt;=86,9,IF(AN32&gt;=76,8,IF(AN32&gt;=66,7,IF(AN32&gt;=56,6,IF(AN32&gt;=46,5,IF(AN32&gt;=36,4,IF(AN32&gt;=26,3,IF(AN32&gt;=16,2,IF(AN32&gt;=6,1,IF(AN32&gt;=0,0,"")))))))))))))</f>
        <v/>
      </c>
      <c r="AP32" s="54" t="str">
        <f>IF(AM32&lt;80,"SD/F",IF(AO32="","",IF(AO32&gt;=9.6,"DIEZ",IF(AO32&gt;=8.6,"NUEVE",IF(AO32&gt;=7.6,"OCHO",IF(AO32&gt;=6.6,"SIETE",IF(AO32&gt;=5.6,"SEIS",IF(AO32&gt;=4.6,"CINCO",IF(AO32&gt;=3.6,"CUATRO",IF(AO32&gt;=2.6,"TRES",IF(AO32&gt;=1.6,"DOS",IF(AO32&gt;=0.6,"UNO",IF(AO32&gt;=0,"CERO","")))))))))))))</f>
        <v/>
      </c>
      <c r="AQ32" s="55" t="str">
        <f>IF(AP32="","",IF(AP32="SD/F",0,($AQ$15/10)*AO32))</f>
        <v/>
      </c>
      <c r="AR32" s="55" t="str">
        <f>'1ERPA'!AM32</f>
        <v/>
      </c>
      <c r="AS32" s="55" t="str">
        <f>'1ERPA'!AO32</f>
        <v/>
      </c>
      <c r="AT32" s="55" t="str">
        <f>'1ERPA'!AQ32</f>
        <v/>
      </c>
      <c r="AU32" s="55" t="str">
        <f>'2DOPA'!AM32</f>
        <v/>
      </c>
      <c r="AV32" s="55" t="str">
        <f>'2DOPA'!AO32</f>
        <v/>
      </c>
      <c r="AW32" s="55" t="str">
        <f>'2DOPA'!AQ32</f>
        <v/>
      </c>
      <c r="AX32" s="55" t="str">
        <f>IF(AM32="","",AVERAGE(AM32,AR32,AU32))</f>
        <v/>
      </c>
      <c r="AY32" s="55" t="str">
        <f>IF(AO32="","",AVERAGE(AO32,AS32,AV32))</f>
        <v/>
      </c>
      <c r="AZ32" s="54" t="str">
        <f>IF(AQ32="","",SUM(AQ32,AT32,AW32))</f>
        <v/>
      </c>
    </row>
    <row r="33" spans="1:52" x14ac:dyDescent="0.25">
      <c r="A33" s="54" t="str">
        <f t="shared" si="13"/>
        <v/>
      </c>
      <c r="B33" s="54" t="str">
        <f t="shared" si="0"/>
        <v/>
      </c>
      <c r="C33" s="54">
        <f t="shared" si="2"/>
        <v>0</v>
      </c>
      <c r="D33" s="54">
        <f t="shared" si="3"/>
        <v>0</v>
      </c>
      <c r="E33" s="54">
        <f t="shared" si="14"/>
        <v>0</v>
      </c>
      <c r="F33" s="9" t="str">
        <f>IF('1ERPA'!F33="","",'1ERPA'!F33)</f>
        <v/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54" t="str">
        <f t="shared" ref="AK33:AK48" si="16">IF(G33="","",COUNTIF(G33:AJ33,"A")+COUNTIF(G33:AJ33,"J"))</f>
        <v/>
      </c>
      <c r="AL33" s="54" t="str">
        <f t="shared" ref="AL33:AL48" si="17">IF(AK33="","",COUNTIF(G33:AJ33,"F"))</f>
        <v/>
      </c>
      <c r="AM33" s="55" t="str">
        <f t="shared" ref="AM33:AM48" si="18">IF(AK33="","",($AK$15-AL33)*$AM$15)</f>
        <v/>
      </c>
      <c r="AN33" s="55" t="str">
        <f>IF('3ERPM'!W35="","",IF('3ERPM'!W35=0,"",('3ERPM'!W35)*100))</f>
        <v/>
      </c>
      <c r="AO33" s="54" t="str">
        <f t="shared" ref="AO33:AO48" si="19">IF(AM33&lt;80,"SD/F",IF(AN33="","",IF(AN33&gt;=96,10,IF(AN33&gt;=86,9,IF(AN33&gt;=76,8,IF(AN33&gt;=66,7,IF(AN33&gt;=56,6,IF(AN33&gt;=46,5,IF(AN33&gt;=36,4,IF(AN33&gt;=26,3,IF(AN33&gt;=16,2,IF(AN33&gt;=6,1,IF(AN33&gt;=0,0,"")))))))))))))</f>
        <v/>
      </c>
      <c r="AP33" s="54" t="str">
        <f t="shared" ref="AP33:AP48" si="20">IF(AM33&lt;80,"SD/F",IF(AO33="","",IF(AO33&gt;=9.6,"DIEZ",IF(AO33&gt;=8.6,"NUEVE",IF(AO33&gt;=7.6,"OCHO",IF(AO33&gt;=6.6,"SIETE",IF(AO33&gt;=5.6,"SEIS",IF(AO33&gt;=4.6,"CINCO",IF(AO33&gt;=3.6,"CUATRO",IF(AO33&gt;=2.6,"TRES",IF(AO33&gt;=1.6,"DOS",IF(AO33&gt;=0.6,"UNO",IF(AO33&gt;=0,"CERO","")))))))))))))</f>
        <v/>
      </c>
      <c r="AQ33" s="55" t="str">
        <f t="shared" ref="AQ33:AQ48" si="21">IF(AP33="","",IF(AP33="SD/F",0,($AQ$15/10)*AO33))</f>
        <v/>
      </c>
      <c r="AR33" s="55" t="str">
        <f>'1ERPA'!AM32</f>
        <v/>
      </c>
      <c r="AS33" s="55" t="str">
        <f>'1ERPA'!AO32</f>
        <v/>
      </c>
      <c r="AT33" s="55" t="str">
        <f>'1ERPA'!AQ32</f>
        <v/>
      </c>
      <c r="AU33" s="55" t="str">
        <f>'2DOPA'!AM32</f>
        <v/>
      </c>
      <c r="AV33" s="55" t="str">
        <f>'2DOPA'!AO32</f>
        <v/>
      </c>
      <c r="AW33" s="55" t="str">
        <f>'2DOPA'!AQ32</f>
        <v/>
      </c>
      <c r="AX33" s="55" t="str">
        <f t="shared" si="1"/>
        <v/>
      </c>
      <c r="AY33" s="55" t="str">
        <f t="shared" ref="AY33:AY48" si="22">IF(AO33="","",AVERAGE(AO33,AS33,AV33))</f>
        <v/>
      </c>
      <c r="AZ33" s="54" t="str">
        <f t="shared" ref="AZ33:AZ48" si="23">IF(AQ33="","",SUM(AQ33,AT33,AW33))</f>
        <v/>
      </c>
    </row>
    <row r="34" spans="1:52" x14ac:dyDescent="0.25">
      <c r="A34" s="54" t="str">
        <f t="shared" si="13"/>
        <v/>
      </c>
      <c r="B34" s="54" t="str">
        <f t="shared" si="0"/>
        <v/>
      </c>
      <c r="C34" s="54">
        <f t="shared" si="2"/>
        <v>0</v>
      </c>
      <c r="D34" s="54">
        <f t="shared" si="3"/>
        <v>0</v>
      </c>
      <c r="E34" s="54">
        <f t="shared" si="14"/>
        <v>0</v>
      </c>
      <c r="F34" s="9" t="str">
        <f>IF('1ERPA'!F34="","",'1ERPA'!F34)</f>
        <v/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54" t="str">
        <f t="shared" si="16"/>
        <v/>
      </c>
      <c r="AL34" s="54" t="str">
        <f t="shared" si="17"/>
        <v/>
      </c>
      <c r="AM34" s="55" t="str">
        <f t="shared" si="18"/>
        <v/>
      </c>
      <c r="AN34" s="55" t="str">
        <f>IF('3ERPM'!W36="","",IF('3ERPM'!W36=0,"",('3ERPM'!W36)*100))</f>
        <v/>
      </c>
      <c r="AO34" s="54" t="str">
        <f t="shared" si="19"/>
        <v/>
      </c>
      <c r="AP34" s="54" t="str">
        <f t="shared" si="20"/>
        <v/>
      </c>
      <c r="AQ34" s="55" t="str">
        <f t="shared" si="21"/>
        <v/>
      </c>
      <c r="AR34" s="55" t="str">
        <f>'1ERPA'!AM33</f>
        <v/>
      </c>
      <c r="AS34" s="55" t="str">
        <f>'1ERPA'!AO33</f>
        <v/>
      </c>
      <c r="AT34" s="55" t="str">
        <f>'1ERPA'!AQ33</f>
        <v/>
      </c>
      <c r="AU34" s="55" t="str">
        <f>'2DOPA'!AM33</f>
        <v/>
      </c>
      <c r="AV34" s="55" t="str">
        <f>'2DOPA'!AO33</f>
        <v/>
      </c>
      <c r="AW34" s="55" t="str">
        <f>'2DOPA'!AQ33</f>
        <v/>
      </c>
      <c r="AX34" s="55" t="str">
        <f t="shared" si="1"/>
        <v/>
      </c>
      <c r="AY34" s="55" t="str">
        <f t="shared" si="22"/>
        <v/>
      </c>
      <c r="AZ34" s="54" t="str">
        <f t="shared" si="23"/>
        <v/>
      </c>
    </row>
    <row r="35" spans="1:52" x14ac:dyDescent="0.25">
      <c r="A35" s="54" t="str">
        <f t="shared" si="13"/>
        <v/>
      </c>
      <c r="B35" s="54" t="str">
        <f t="shared" si="0"/>
        <v/>
      </c>
      <c r="C35" s="54">
        <f t="shared" si="2"/>
        <v>0</v>
      </c>
      <c r="D35" s="54">
        <f t="shared" si="3"/>
        <v>0</v>
      </c>
      <c r="E35" s="54">
        <f t="shared" si="14"/>
        <v>0</v>
      </c>
      <c r="F35" s="9" t="str">
        <f>IF('1ERPA'!F35="","",'1ERPA'!F35)</f>
        <v/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54" t="str">
        <f t="shared" si="16"/>
        <v/>
      </c>
      <c r="AL35" s="54" t="str">
        <f t="shared" si="17"/>
        <v/>
      </c>
      <c r="AM35" s="55" t="str">
        <f t="shared" si="18"/>
        <v/>
      </c>
      <c r="AN35" s="55" t="str">
        <f>IF('3ERPM'!W37="","",IF('3ERPM'!W37=0,"",('3ERPM'!W37)*100))</f>
        <v/>
      </c>
      <c r="AO35" s="54" t="str">
        <f t="shared" si="19"/>
        <v/>
      </c>
      <c r="AP35" s="54" t="str">
        <f t="shared" si="20"/>
        <v/>
      </c>
      <c r="AQ35" s="55" t="str">
        <f t="shared" si="21"/>
        <v/>
      </c>
      <c r="AR35" s="55" t="str">
        <f>'1ERPA'!AM34</f>
        <v/>
      </c>
      <c r="AS35" s="55" t="str">
        <f>'1ERPA'!AO34</f>
        <v/>
      </c>
      <c r="AT35" s="55" t="str">
        <f>'1ERPA'!AQ34</f>
        <v/>
      </c>
      <c r="AU35" s="55" t="str">
        <f>'2DOPA'!AM34</f>
        <v/>
      </c>
      <c r="AV35" s="55" t="str">
        <f>'2DOPA'!AO34</f>
        <v/>
      </c>
      <c r="AW35" s="55" t="str">
        <f>'2DOPA'!AQ34</f>
        <v/>
      </c>
      <c r="AX35" s="55" t="str">
        <f t="shared" si="1"/>
        <v/>
      </c>
      <c r="AY35" s="55" t="str">
        <f t="shared" si="22"/>
        <v/>
      </c>
      <c r="AZ35" s="54" t="str">
        <f t="shared" si="23"/>
        <v/>
      </c>
    </row>
    <row r="36" spans="1:52" x14ac:dyDescent="0.25">
      <c r="A36" s="54" t="str">
        <f t="shared" si="13"/>
        <v/>
      </c>
      <c r="B36" s="54" t="str">
        <f t="shared" si="0"/>
        <v/>
      </c>
      <c r="C36" s="54">
        <f t="shared" si="2"/>
        <v>0</v>
      </c>
      <c r="D36" s="54">
        <f t="shared" si="3"/>
        <v>0</v>
      </c>
      <c r="E36" s="54">
        <f t="shared" si="14"/>
        <v>0</v>
      </c>
      <c r="F36" s="9" t="str">
        <f>IF('1ERPA'!F36="","",'1ERPA'!F36)</f>
        <v/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54" t="str">
        <f t="shared" si="16"/>
        <v/>
      </c>
      <c r="AL36" s="54" t="str">
        <f t="shared" si="17"/>
        <v/>
      </c>
      <c r="AM36" s="55" t="str">
        <f t="shared" si="18"/>
        <v/>
      </c>
      <c r="AN36" s="55" t="str">
        <f>IF('3ERPM'!W38="","",IF('3ERPM'!W38=0,"",('3ERPM'!W38)*100))</f>
        <v/>
      </c>
      <c r="AO36" s="54" t="str">
        <f t="shared" si="19"/>
        <v/>
      </c>
      <c r="AP36" s="54" t="str">
        <f t="shared" si="20"/>
        <v/>
      </c>
      <c r="AQ36" s="55" t="str">
        <f t="shared" si="21"/>
        <v/>
      </c>
      <c r="AR36" s="55" t="str">
        <f>'1ERPA'!AM35</f>
        <v/>
      </c>
      <c r="AS36" s="55" t="str">
        <f>'1ERPA'!AO35</f>
        <v/>
      </c>
      <c r="AT36" s="55" t="str">
        <f>'1ERPA'!AQ35</f>
        <v/>
      </c>
      <c r="AU36" s="55" t="str">
        <f>'2DOPA'!AM35</f>
        <v/>
      </c>
      <c r="AV36" s="55" t="str">
        <f>'2DOPA'!AO35</f>
        <v/>
      </c>
      <c r="AW36" s="55" t="str">
        <f>'2DOPA'!AQ35</f>
        <v/>
      </c>
      <c r="AX36" s="55" t="str">
        <f t="shared" si="1"/>
        <v/>
      </c>
      <c r="AY36" s="55" t="str">
        <f t="shared" si="22"/>
        <v/>
      </c>
      <c r="AZ36" s="54" t="str">
        <f t="shared" si="23"/>
        <v/>
      </c>
    </row>
    <row r="37" spans="1:52" x14ac:dyDescent="0.25">
      <c r="A37" s="54" t="str">
        <f t="shared" si="13"/>
        <v/>
      </c>
      <c r="B37" s="54" t="str">
        <f t="shared" si="0"/>
        <v/>
      </c>
      <c r="C37" s="54">
        <f t="shared" si="2"/>
        <v>0</v>
      </c>
      <c r="D37" s="54">
        <f t="shared" si="3"/>
        <v>0</v>
      </c>
      <c r="E37" s="54">
        <f t="shared" si="14"/>
        <v>0</v>
      </c>
      <c r="F37" s="9" t="str">
        <f>IF('1ERPA'!F37="","",'1ERPA'!F37)</f>
        <v/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4" t="str">
        <f t="shared" si="16"/>
        <v/>
      </c>
      <c r="AL37" s="54" t="str">
        <f t="shared" si="17"/>
        <v/>
      </c>
      <c r="AM37" s="55" t="str">
        <f t="shared" si="18"/>
        <v/>
      </c>
      <c r="AN37" s="55" t="str">
        <f>IF('3ERPM'!W39="","",IF('3ERPM'!W39=0,"",('3ERPM'!W39)*100))</f>
        <v/>
      </c>
      <c r="AO37" s="54" t="str">
        <f t="shared" si="19"/>
        <v/>
      </c>
      <c r="AP37" s="54" t="str">
        <f t="shared" si="20"/>
        <v/>
      </c>
      <c r="AQ37" s="55" t="str">
        <f t="shared" si="21"/>
        <v/>
      </c>
      <c r="AR37" s="55" t="str">
        <f>'1ERPA'!AM36</f>
        <v/>
      </c>
      <c r="AS37" s="55" t="str">
        <f>'1ERPA'!AO36</f>
        <v/>
      </c>
      <c r="AT37" s="55" t="str">
        <f>'1ERPA'!AQ36</f>
        <v/>
      </c>
      <c r="AU37" s="55" t="str">
        <f>'2DOPA'!AM36</f>
        <v/>
      </c>
      <c r="AV37" s="55" t="str">
        <f>'2DOPA'!AO36</f>
        <v/>
      </c>
      <c r="AW37" s="55" t="str">
        <f>'2DOPA'!AQ36</f>
        <v/>
      </c>
      <c r="AX37" s="55" t="str">
        <f t="shared" si="1"/>
        <v/>
      </c>
      <c r="AY37" s="55" t="str">
        <f t="shared" si="22"/>
        <v/>
      </c>
      <c r="AZ37" s="54" t="str">
        <f t="shared" si="23"/>
        <v/>
      </c>
    </row>
    <row r="38" spans="1:52" x14ac:dyDescent="0.25">
      <c r="A38" s="54" t="str">
        <f t="shared" si="13"/>
        <v/>
      </c>
      <c r="B38" s="54" t="str">
        <f t="shared" si="0"/>
        <v/>
      </c>
      <c r="C38" s="54">
        <f t="shared" si="2"/>
        <v>0</v>
      </c>
      <c r="D38" s="54">
        <f t="shared" si="3"/>
        <v>0</v>
      </c>
      <c r="E38" s="54">
        <f t="shared" si="14"/>
        <v>0</v>
      </c>
      <c r="F38" s="9" t="str">
        <f>IF('1ERPA'!F38="","",'1ERPA'!F38)</f>
        <v/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54" t="str">
        <f t="shared" si="16"/>
        <v/>
      </c>
      <c r="AL38" s="54" t="str">
        <f t="shared" si="17"/>
        <v/>
      </c>
      <c r="AM38" s="55" t="str">
        <f t="shared" si="18"/>
        <v/>
      </c>
      <c r="AN38" s="55" t="str">
        <f>IF('3ERPM'!W40="","",IF('3ERPM'!W40=0,"",('3ERPM'!W40)*100))</f>
        <v/>
      </c>
      <c r="AO38" s="54" t="str">
        <f t="shared" si="19"/>
        <v/>
      </c>
      <c r="AP38" s="54" t="str">
        <f t="shared" si="20"/>
        <v/>
      </c>
      <c r="AQ38" s="55" t="str">
        <f t="shared" si="21"/>
        <v/>
      </c>
      <c r="AR38" s="55" t="str">
        <f>'1ERPA'!AM37</f>
        <v/>
      </c>
      <c r="AS38" s="55" t="str">
        <f>'1ERPA'!AO37</f>
        <v/>
      </c>
      <c r="AT38" s="55" t="str">
        <f>'1ERPA'!AQ37</f>
        <v/>
      </c>
      <c r="AU38" s="55" t="str">
        <f>'2DOPA'!AM37</f>
        <v/>
      </c>
      <c r="AV38" s="55" t="str">
        <f>'2DOPA'!AO37</f>
        <v/>
      </c>
      <c r="AW38" s="55" t="str">
        <f>'2DOPA'!AQ37</f>
        <v/>
      </c>
      <c r="AX38" s="55" t="str">
        <f t="shared" si="1"/>
        <v/>
      </c>
      <c r="AY38" s="55" t="str">
        <f t="shared" si="22"/>
        <v/>
      </c>
      <c r="AZ38" s="54" t="str">
        <f t="shared" si="23"/>
        <v/>
      </c>
    </row>
    <row r="39" spans="1:52" x14ac:dyDescent="0.25">
      <c r="A39" s="54" t="str">
        <f t="shared" si="13"/>
        <v/>
      </c>
      <c r="B39" s="54" t="str">
        <f t="shared" si="0"/>
        <v/>
      </c>
      <c r="C39" s="54">
        <f t="shared" si="2"/>
        <v>0</v>
      </c>
      <c r="D39" s="54">
        <f t="shared" si="3"/>
        <v>0</v>
      </c>
      <c r="E39" s="54">
        <f t="shared" si="14"/>
        <v>0</v>
      </c>
      <c r="F39" s="9" t="str">
        <f>IF('1ERPA'!F39="","",'1ERPA'!F39)</f>
        <v/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54" t="str">
        <f t="shared" si="16"/>
        <v/>
      </c>
      <c r="AL39" s="54" t="str">
        <f t="shared" si="17"/>
        <v/>
      </c>
      <c r="AM39" s="55" t="str">
        <f t="shared" si="18"/>
        <v/>
      </c>
      <c r="AN39" s="55" t="str">
        <f>IF('3ERPM'!W41="","",IF('3ERPM'!W41=0,"",('3ERPM'!W41)*100))</f>
        <v/>
      </c>
      <c r="AO39" s="54" t="str">
        <f t="shared" si="19"/>
        <v/>
      </c>
      <c r="AP39" s="54" t="str">
        <f t="shared" si="20"/>
        <v/>
      </c>
      <c r="AQ39" s="55" t="str">
        <f t="shared" si="21"/>
        <v/>
      </c>
      <c r="AR39" s="55" t="str">
        <f>'1ERPA'!AM38</f>
        <v/>
      </c>
      <c r="AS39" s="55" t="str">
        <f>'1ERPA'!AO38</f>
        <v/>
      </c>
      <c r="AT39" s="55" t="str">
        <f>'1ERPA'!AQ38</f>
        <v/>
      </c>
      <c r="AU39" s="55" t="str">
        <f>'2DOPA'!AM38</f>
        <v/>
      </c>
      <c r="AV39" s="55" t="str">
        <f>'2DOPA'!AO38</f>
        <v/>
      </c>
      <c r="AW39" s="55" t="str">
        <f>'2DOPA'!AQ38</f>
        <v/>
      </c>
      <c r="AX39" s="55" t="str">
        <f t="shared" si="1"/>
        <v/>
      </c>
      <c r="AY39" s="55" t="str">
        <f t="shared" si="22"/>
        <v/>
      </c>
      <c r="AZ39" s="54" t="str">
        <f t="shared" si="23"/>
        <v/>
      </c>
    </row>
    <row r="40" spans="1:52" x14ac:dyDescent="0.25">
      <c r="A40" s="54" t="str">
        <f t="shared" si="13"/>
        <v/>
      </c>
      <c r="B40" s="54" t="str">
        <f t="shared" si="0"/>
        <v/>
      </c>
      <c r="C40" s="54">
        <f t="shared" si="2"/>
        <v>0</v>
      </c>
      <c r="D40" s="54">
        <f t="shared" si="3"/>
        <v>0</v>
      </c>
      <c r="E40" s="54">
        <f t="shared" si="14"/>
        <v>0</v>
      </c>
      <c r="F40" s="9" t="str">
        <f>IF('1ERPA'!F40="","",'1ERPA'!F40)</f>
        <v/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54" t="str">
        <f t="shared" si="16"/>
        <v/>
      </c>
      <c r="AL40" s="54" t="str">
        <f t="shared" si="17"/>
        <v/>
      </c>
      <c r="AM40" s="55" t="str">
        <f t="shared" si="18"/>
        <v/>
      </c>
      <c r="AN40" s="55" t="str">
        <f>IF('3ERPM'!W42="","",IF('3ERPM'!W42=0,"",('3ERPM'!W42)*100))</f>
        <v/>
      </c>
      <c r="AO40" s="54" t="str">
        <f t="shared" si="19"/>
        <v/>
      </c>
      <c r="AP40" s="54" t="str">
        <f t="shared" si="20"/>
        <v/>
      </c>
      <c r="AQ40" s="55" t="str">
        <f t="shared" si="21"/>
        <v/>
      </c>
      <c r="AR40" s="55" t="str">
        <f>'1ERPA'!AM39</f>
        <v/>
      </c>
      <c r="AS40" s="55" t="str">
        <f>'1ERPA'!AO39</f>
        <v/>
      </c>
      <c r="AT40" s="55" t="str">
        <f>'1ERPA'!AQ39</f>
        <v/>
      </c>
      <c r="AU40" s="55" t="str">
        <f>'2DOPA'!AM39</f>
        <v/>
      </c>
      <c r="AV40" s="55" t="str">
        <f>'2DOPA'!AO39</f>
        <v/>
      </c>
      <c r="AW40" s="55" t="str">
        <f>'2DOPA'!AQ39</f>
        <v/>
      </c>
      <c r="AX40" s="55" t="str">
        <f t="shared" si="1"/>
        <v/>
      </c>
      <c r="AY40" s="55" t="str">
        <f t="shared" si="22"/>
        <v/>
      </c>
      <c r="AZ40" s="54" t="str">
        <f t="shared" si="23"/>
        <v/>
      </c>
    </row>
    <row r="41" spans="1:52" x14ac:dyDescent="0.25">
      <c r="A41" s="54" t="str">
        <f t="shared" si="13"/>
        <v/>
      </c>
      <c r="B41" s="54" t="str">
        <f t="shared" si="0"/>
        <v/>
      </c>
      <c r="C41" s="54">
        <f t="shared" si="2"/>
        <v>0</v>
      </c>
      <c r="D41" s="54">
        <f t="shared" si="3"/>
        <v>0</v>
      </c>
      <c r="E41" s="54">
        <f t="shared" si="14"/>
        <v>0</v>
      </c>
      <c r="F41" s="9" t="str">
        <f>IF('1ERPA'!F41="","",'1ERPA'!F41)</f>
        <v/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54" t="str">
        <f t="shared" si="16"/>
        <v/>
      </c>
      <c r="AL41" s="54" t="str">
        <f t="shared" si="17"/>
        <v/>
      </c>
      <c r="AM41" s="55" t="str">
        <f t="shared" si="18"/>
        <v/>
      </c>
      <c r="AN41" s="55" t="str">
        <f>IF('3ERPM'!W43="","",IF('3ERPM'!W43=0,"",('3ERPM'!W43)*100))</f>
        <v/>
      </c>
      <c r="AO41" s="54" t="str">
        <f t="shared" si="19"/>
        <v/>
      </c>
      <c r="AP41" s="54" t="str">
        <f t="shared" si="20"/>
        <v/>
      </c>
      <c r="AQ41" s="55" t="str">
        <f t="shared" si="21"/>
        <v/>
      </c>
      <c r="AR41" s="55" t="str">
        <f>'1ERPA'!AM40</f>
        <v/>
      </c>
      <c r="AS41" s="55" t="str">
        <f>'1ERPA'!AO40</f>
        <v/>
      </c>
      <c r="AT41" s="55" t="str">
        <f>'1ERPA'!AQ40</f>
        <v/>
      </c>
      <c r="AU41" s="55" t="str">
        <f>'2DOPA'!AM40</f>
        <v/>
      </c>
      <c r="AV41" s="55" t="str">
        <f>'2DOPA'!AO40</f>
        <v/>
      </c>
      <c r="AW41" s="55" t="str">
        <f>'2DOPA'!AQ40</f>
        <v/>
      </c>
      <c r="AX41" s="55" t="str">
        <f t="shared" si="1"/>
        <v/>
      </c>
      <c r="AY41" s="55" t="str">
        <f t="shared" si="22"/>
        <v/>
      </c>
      <c r="AZ41" s="54" t="str">
        <f t="shared" si="23"/>
        <v/>
      </c>
    </row>
    <row r="42" spans="1:52" x14ac:dyDescent="0.25">
      <c r="A42" s="54" t="str">
        <f t="shared" si="13"/>
        <v/>
      </c>
      <c r="B42" s="54" t="str">
        <f t="shared" si="0"/>
        <v/>
      </c>
      <c r="C42" s="54">
        <f t="shared" si="2"/>
        <v>0</v>
      </c>
      <c r="D42" s="54">
        <f t="shared" si="3"/>
        <v>0</v>
      </c>
      <c r="E42" s="54">
        <f t="shared" si="14"/>
        <v>0</v>
      </c>
      <c r="F42" s="9" t="str">
        <f>IF('1ERPA'!F42="","",'1ERPA'!F42)</f>
        <v/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54" t="str">
        <f t="shared" si="16"/>
        <v/>
      </c>
      <c r="AL42" s="54" t="str">
        <f t="shared" si="17"/>
        <v/>
      </c>
      <c r="AM42" s="55" t="str">
        <f t="shared" si="18"/>
        <v/>
      </c>
      <c r="AN42" s="55" t="str">
        <f>IF('3ERPM'!W44="","",IF('3ERPM'!W44=0,"",('3ERPM'!W44)*100))</f>
        <v/>
      </c>
      <c r="AO42" s="54" t="str">
        <f t="shared" si="19"/>
        <v/>
      </c>
      <c r="AP42" s="54" t="str">
        <f t="shared" si="20"/>
        <v/>
      </c>
      <c r="AQ42" s="55" t="str">
        <f t="shared" si="21"/>
        <v/>
      </c>
      <c r="AR42" s="55" t="str">
        <f>'1ERPA'!AM41</f>
        <v/>
      </c>
      <c r="AS42" s="55" t="str">
        <f>'1ERPA'!AO41</f>
        <v/>
      </c>
      <c r="AT42" s="55" t="str">
        <f>'1ERPA'!AQ41</f>
        <v/>
      </c>
      <c r="AU42" s="55" t="str">
        <f>'2DOPA'!AM41</f>
        <v/>
      </c>
      <c r="AV42" s="55" t="str">
        <f>'2DOPA'!AO41</f>
        <v/>
      </c>
      <c r="AW42" s="55" t="str">
        <f>'2DOPA'!AQ41</f>
        <v/>
      </c>
      <c r="AX42" s="55" t="str">
        <f t="shared" si="1"/>
        <v/>
      </c>
      <c r="AY42" s="55" t="str">
        <f t="shared" si="22"/>
        <v/>
      </c>
      <c r="AZ42" s="54" t="str">
        <f t="shared" si="23"/>
        <v/>
      </c>
    </row>
    <row r="43" spans="1:52" x14ac:dyDescent="0.25">
      <c r="A43" s="54" t="str">
        <f t="shared" si="13"/>
        <v/>
      </c>
      <c r="B43" s="54" t="str">
        <f t="shared" si="0"/>
        <v/>
      </c>
      <c r="C43" s="54">
        <f t="shared" si="2"/>
        <v>0</v>
      </c>
      <c r="D43" s="54">
        <f t="shared" si="3"/>
        <v>0</v>
      </c>
      <c r="E43" s="54">
        <f t="shared" si="14"/>
        <v>0</v>
      </c>
      <c r="F43" s="9" t="str">
        <f>IF('1ERPA'!F43="","",'1ERPA'!F43)</f>
        <v/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54" t="str">
        <f t="shared" si="16"/>
        <v/>
      </c>
      <c r="AL43" s="54" t="str">
        <f t="shared" si="17"/>
        <v/>
      </c>
      <c r="AM43" s="55" t="str">
        <f t="shared" si="18"/>
        <v/>
      </c>
      <c r="AN43" s="55" t="str">
        <f>IF('3ERPM'!W45="","",IF('3ERPM'!W45=0,"",('3ERPM'!W45)*100))</f>
        <v/>
      </c>
      <c r="AO43" s="54" t="str">
        <f t="shared" si="19"/>
        <v/>
      </c>
      <c r="AP43" s="54" t="str">
        <f t="shared" si="20"/>
        <v/>
      </c>
      <c r="AQ43" s="55" t="str">
        <f t="shared" si="21"/>
        <v/>
      </c>
      <c r="AR43" s="55" t="str">
        <f>'1ERPA'!AM42</f>
        <v/>
      </c>
      <c r="AS43" s="55" t="str">
        <f>'1ERPA'!AO42</f>
        <v/>
      </c>
      <c r="AT43" s="55" t="str">
        <f>'1ERPA'!AQ42</f>
        <v/>
      </c>
      <c r="AU43" s="55" t="str">
        <f>'2DOPA'!AM42</f>
        <v/>
      </c>
      <c r="AV43" s="55" t="str">
        <f>'2DOPA'!AO42</f>
        <v/>
      </c>
      <c r="AW43" s="55" t="str">
        <f>'2DOPA'!AQ42</f>
        <v/>
      </c>
      <c r="AX43" s="55" t="str">
        <f t="shared" si="1"/>
        <v/>
      </c>
      <c r="AY43" s="55" t="str">
        <f t="shared" si="22"/>
        <v/>
      </c>
      <c r="AZ43" s="54" t="str">
        <f t="shared" si="23"/>
        <v/>
      </c>
    </row>
    <row r="44" spans="1:52" x14ac:dyDescent="0.25">
      <c r="A44" s="54" t="str">
        <f t="shared" si="13"/>
        <v/>
      </c>
      <c r="B44" s="54" t="str">
        <f t="shared" si="0"/>
        <v/>
      </c>
      <c r="C44" s="54">
        <f t="shared" si="2"/>
        <v>0</v>
      </c>
      <c r="D44" s="54">
        <f t="shared" si="3"/>
        <v>0</v>
      </c>
      <c r="E44" s="54">
        <f t="shared" si="14"/>
        <v>0</v>
      </c>
      <c r="F44" s="9" t="str">
        <f>IF('1ERPA'!F44="","",'1ERPA'!F44)</f>
        <v/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54" t="str">
        <f t="shared" si="16"/>
        <v/>
      </c>
      <c r="AL44" s="54" t="str">
        <f t="shared" si="17"/>
        <v/>
      </c>
      <c r="AM44" s="55" t="str">
        <f t="shared" si="18"/>
        <v/>
      </c>
      <c r="AN44" s="55" t="str">
        <f>IF('3ERPM'!W46="","",IF('3ERPM'!W46=0,"",('3ERPM'!W46)*100))</f>
        <v/>
      </c>
      <c r="AO44" s="54" t="str">
        <f t="shared" si="19"/>
        <v/>
      </c>
      <c r="AP44" s="54" t="str">
        <f t="shared" si="20"/>
        <v/>
      </c>
      <c r="AQ44" s="55" t="str">
        <f t="shared" si="21"/>
        <v/>
      </c>
      <c r="AR44" s="55" t="str">
        <f>'1ERPA'!AM43</f>
        <v/>
      </c>
      <c r="AS44" s="55" t="str">
        <f>'1ERPA'!AO43</f>
        <v/>
      </c>
      <c r="AT44" s="55" t="str">
        <f>'1ERPA'!AQ43</f>
        <v/>
      </c>
      <c r="AU44" s="55" t="str">
        <f>'2DOPA'!AM43</f>
        <v/>
      </c>
      <c r="AV44" s="55" t="str">
        <f>'2DOPA'!AO43</f>
        <v/>
      </c>
      <c r="AW44" s="55" t="str">
        <f>'2DOPA'!AQ43</f>
        <v/>
      </c>
      <c r="AX44" s="55" t="str">
        <f t="shared" si="1"/>
        <v/>
      </c>
      <c r="AY44" s="55" t="str">
        <f t="shared" si="22"/>
        <v/>
      </c>
      <c r="AZ44" s="54" t="str">
        <f t="shared" si="23"/>
        <v/>
      </c>
    </row>
    <row r="45" spans="1:52" x14ac:dyDescent="0.25">
      <c r="A45" s="54" t="str">
        <f t="shared" si="13"/>
        <v/>
      </c>
      <c r="B45" s="54" t="str">
        <f t="shared" si="0"/>
        <v/>
      </c>
      <c r="C45" s="54">
        <f t="shared" si="2"/>
        <v>0</v>
      </c>
      <c r="D45" s="54">
        <f t="shared" si="3"/>
        <v>0</v>
      </c>
      <c r="E45" s="54">
        <f t="shared" si="14"/>
        <v>0</v>
      </c>
      <c r="F45" s="9" t="str">
        <f>IF('1ERPA'!F45="","",'1ERPA'!F45)</f>
        <v/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54" t="str">
        <f t="shared" si="16"/>
        <v/>
      </c>
      <c r="AL45" s="54" t="str">
        <f t="shared" si="17"/>
        <v/>
      </c>
      <c r="AM45" s="55" t="str">
        <f t="shared" si="18"/>
        <v/>
      </c>
      <c r="AN45" s="55" t="str">
        <f>IF('3ERPM'!W47="","",IF('3ERPM'!W47=0,"",('3ERPM'!W47)*100))</f>
        <v/>
      </c>
      <c r="AO45" s="54" t="str">
        <f t="shared" si="19"/>
        <v/>
      </c>
      <c r="AP45" s="54" t="str">
        <f t="shared" si="20"/>
        <v/>
      </c>
      <c r="AQ45" s="55" t="str">
        <f t="shared" si="21"/>
        <v/>
      </c>
      <c r="AR45" s="55" t="str">
        <f>'1ERPA'!AM44</f>
        <v/>
      </c>
      <c r="AS45" s="55" t="str">
        <f>'1ERPA'!AO44</f>
        <v/>
      </c>
      <c r="AT45" s="55" t="str">
        <f>'1ERPA'!AQ44</f>
        <v/>
      </c>
      <c r="AU45" s="55" t="str">
        <f>'2DOPA'!AM44</f>
        <v/>
      </c>
      <c r="AV45" s="55" t="str">
        <f>'2DOPA'!AO44</f>
        <v/>
      </c>
      <c r="AW45" s="55" t="str">
        <f>'2DOPA'!AQ44</f>
        <v/>
      </c>
      <c r="AX45" s="55" t="str">
        <f t="shared" si="1"/>
        <v/>
      </c>
      <c r="AY45" s="55" t="str">
        <f t="shared" si="22"/>
        <v/>
      </c>
      <c r="AZ45" s="54" t="str">
        <f t="shared" si="23"/>
        <v/>
      </c>
    </row>
    <row r="46" spans="1:52" x14ac:dyDescent="0.25">
      <c r="A46" s="54" t="str">
        <f t="shared" si="13"/>
        <v/>
      </c>
      <c r="B46" s="54" t="str">
        <f t="shared" si="0"/>
        <v/>
      </c>
      <c r="C46" s="54">
        <f t="shared" si="2"/>
        <v>0</v>
      </c>
      <c r="D46" s="54">
        <f t="shared" si="3"/>
        <v>0</v>
      </c>
      <c r="E46" s="54">
        <f t="shared" si="14"/>
        <v>0</v>
      </c>
      <c r="F46" s="9" t="str">
        <f>IF('1ERPA'!F46="","",'1ERPA'!F46)</f>
        <v/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54" t="str">
        <f t="shared" si="16"/>
        <v/>
      </c>
      <c r="AL46" s="54" t="str">
        <f t="shared" si="17"/>
        <v/>
      </c>
      <c r="AM46" s="55" t="str">
        <f t="shared" si="18"/>
        <v/>
      </c>
      <c r="AN46" s="55" t="str">
        <f>IF('3ERPM'!W48="","",IF('3ERPM'!W48=0,"",('3ERPM'!W48)*100))</f>
        <v/>
      </c>
      <c r="AO46" s="54" t="str">
        <f t="shared" si="19"/>
        <v/>
      </c>
      <c r="AP46" s="54" t="str">
        <f t="shared" si="20"/>
        <v/>
      </c>
      <c r="AQ46" s="55" t="str">
        <f t="shared" si="21"/>
        <v/>
      </c>
      <c r="AR46" s="55" t="str">
        <f>'1ERPA'!AM45</f>
        <v/>
      </c>
      <c r="AS46" s="55" t="str">
        <f>'1ERPA'!AO45</f>
        <v/>
      </c>
      <c r="AT46" s="55" t="str">
        <f>'1ERPA'!AQ45</f>
        <v/>
      </c>
      <c r="AU46" s="55" t="str">
        <f>'2DOPA'!AM45</f>
        <v/>
      </c>
      <c r="AV46" s="55" t="str">
        <f>'2DOPA'!AO45</f>
        <v/>
      </c>
      <c r="AW46" s="55" t="str">
        <f>'2DOPA'!AQ45</f>
        <v/>
      </c>
      <c r="AX46" s="55" t="str">
        <f t="shared" si="1"/>
        <v/>
      </c>
      <c r="AY46" s="55" t="str">
        <f t="shared" si="22"/>
        <v/>
      </c>
      <c r="AZ46" s="54" t="str">
        <f t="shared" si="23"/>
        <v/>
      </c>
    </row>
    <row r="47" spans="1:52" x14ac:dyDescent="0.25">
      <c r="A47" s="54" t="str">
        <f t="shared" si="13"/>
        <v/>
      </c>
      <c r="B47" s="54" t="str">
        <f t="shared" si="0"/>
        <v/>
      </c>
      <c r="C47" s="54">
        <f t="shared" si="2"/>
        <v>0</v>
      </c>
      <c r="D47" s="54">
        <f t="shared" si="3"/>
        <v>0</v>
      </c>
      <c r="E47" s="54">
        <f t="shared" si="14"/>
        <v>0</v>
      </c>
      <c r="F47" s="9" t="str">
        <f>IF('1ERPA'!F47="","",'1ERPA'!F47)</f>
        <v/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54" t="str">
        <f t="shared" si="16"/>
        <v/>
      </c>
      <c r="AL47" s="54" t="str">
        <f t="shared" si="17"/>
        <v/>
      </c>
      <c r="AM47" s="55" t="str">
        <f t="shared" si="18"/>
        <v/>
      </c>
      <c r="AN47" s="55" t="str">
        <f>IF('3ERPM'!W49="","",IF('3ERPM'!W49=0,"",('3ERPM'!W49)*100))</f>
        <v/>
      </c>
      <c r="AO47" s="54" t="str">
        <f t="shared" si="19"/>
        <v/>
      </c>
      <c r="AP47" s="54" t="str">
        <f t="shared" si="20"/>
        <v/>
      </c>
      <c r="AQ47" s="55" t="str">
        <f t="shared" si="21"/>
        <v/>
      </c>
      <c r="AR47" s="55" t="str">
        <f>'1ERPA'!AM46</f>
        <v/>
      </c>
      <c r="AS47" s="55" t="str">
        <f>'1ERPA'!AO46</f>
        <v/>
      </c>
      <c r="AT47" s="55" t="str">
        <f>'1ERPA'!AQ46</f>
        <v/>
      </c>
      <c r="AU47" s="55" t="str">
        <f>'2DOPA'!AM46</f>
        <v/>
      </c>
      <c r="AV47" s="55" t="str">
        <f>'2DOPA'!AO46</f>
        <v/>
      </c>
      <c r="AW47" s="55" t="str">
        <f>'2DOPA'!AQ46</f>
        <v/>
      </c>
      <c r="AX47" s="55" t="str">
        <f t="shared" si="1"/>
        <v/>
      </c>
      <c r="AY47" s="55" t="str">
        <f t="shared" si="22"/>
        <v/>
      </c>
      <c r="AZ47" s="54" t="str">
        <f t="shared" si="23"/>
        <v/>
      </c>
    </row>
    <row r="48" spans="1:52" x14ac:dyDescent="0.25">
      <c r="A48" s="54" t="str">
        <f t="shared" si="13"/>
        <v/>
      </c>
      <c r="B48" s="54" t="str">
        <f t="shared" si="0"/>
        <v/>
      </c>
      <c r="C48" s="54">
        <f t="shared" si="2"/>
        <v>0</v>
      </c>
      <c r="D48" s="54">
        <f t="shared" si="3"/>
        <v>0</v>
      </c>
      <c r="E48" s="54">
        <f t="shared" si="14"/>
        <v>0</v>
      </c>
      <c r="F48" s="9" t="str">
        <f>IF('1ERPA'!F48="","",'1ERPA'!F48)</f>
        <v/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54" t="str">
        <f t="shared" si="16"/>
        <v/>
      </c>
      <c r="AL48" s="54" t="str">
        <f t="shared" si="17"/>
        <v/>
      </c>
      <c r="AM48" s="55" t="str">
        <f t="shared" si="18"/>
        <v/>
      </c>
      <c r="AN48" s="55" t="str">
        <f>IF('3ERPM'!W50="","",IF('3ERPM'!W50=0,"",('3ERPM'!W50)*100))</f>
        <v/>
      </c>
      <c r="AO48" s="54" t="str">
        <f t="shared" si="19"/>
        <v/>
      </c>
      <c r="AP48" s="54" t="str">
        <f t="shared" si="20"/>
        <v/>
      </c>
      <c r="AQ48" s="55" t="str">
        <f t="shared" si="21"/>
        <v/>
      </c>
      <c r="AR48" s="55" t="str">
        <f>'1ERPA'!AM47</f>
        <v/>
      </c>
      <c r="AS48" s="55" t="str">
        <f>'1ERPA'!AO47</f>
        <v/>
      </c>
      <c r="AT48" s="55" t="str">
        <f>'1ERPA'!AQ47</f>
        <v/>
      </c>
      <c r="AU48" s="55" t="str">
        <f>'2DOPA'!AM47</f>
        <v/>
      </c>
      <c r="AV48" s="55" t="str">
        <f>'2DOPA'!AO47</f>
        <v/>
      </c>
      <c r="AW48" s="55" t="str">
        <f>'2DOPA'!AQ47</f>
        <v/>
      </c>
      <c r="AX48" s="55" t="str">
        <f t="shared" si="1"/>
        <v/>
      </c>
      <c r="AY48" s="55" t="str">
        <f t="shared" si="22"/>
        <v/>
      </c>
      <c r="AZ48" s="54" t="str">
        <f t="shared" si="23"/>
        <v/>
      </c>
    </row>
  </sheetData>
  <sheetProtection algorithmName="SHA-512" hashValue="V7IgFHD0GVAdOVuYpRW+IMekjqvO/5CHq0JPyRqPSNDaLqYC3MPrjfmEXsOO7gK+T+01IrotuD7+W3TFAPWyrQ==" saltValue="AfAKlp7EYAszEoJZLs0dHw==" spinCount="100000" sheet="1"/>
  <mergeCells count="39">
    <mergeCell ref="AR11:AR16"/>
    <mergeCell ref="AQ15:AQ16"/>
    <mergeCell ref="AR9:AT10"/>
    <mergeCell ref="AU9:AW10"/>
    <mergeCell ref="AX9:AX16"/>
    <mergeCell ref="AS11:AS16"/>
    <mergeCell ref="AY9:AY16"/>
    <mergeCell ref="AZ9:AZ16"/>
    <mergeCell ref="AT11:AT16"/>
    <mergeCell ref="AU11:AU16"/>
    <mergeCell ref="AV11:AV16"/>
    <mergeCell ref="AW11:AW16"/>
    <mergeCell ref="A9:A16"/>
    <mergeCell ref="F9:F16"/>
    <mergeCell ref="AK9:AK14"/>
    <mergeCell ref="AL9:AL14"/>
    <mergeCell ref="AM9:AM14"/>
    <mergeCell ref="X10:AI10"/>
    <mergeCell ref="X11:AI11"/>
    <mergeCell ref="G12:AJ12"/>
    <mergeCell ref="AK15:AK16"/>
    <mergeCell ref="AL15:AL16"/>
    <mergeCell ref="AM15:AM16"/>
    <mergeCell ref="K7:M7"/>
    <mergeCell ref="AN9:AQ9"/>
    <mergeCell ref="AN10:AO14"/>
    <mergeCell ref="AP10:AP16"/>
    <mergeCell ref="AQ10:AQ14"/>
    <mergeCell ref="AN15:AN16"/>
    <mergeCell ref="AO15:AO16"/>
    <mergeCell ref="G13:T13"/>
    <mergeCell ref="U13:V13"/>
    <mergeCell ref="W13:AJ13"/>
    <mergeCell ref="A1:AZ1"/>
    <mergeCell ref="A3:AZ3"/>
    <mergeCell ref="M5:X5"/>
    <mergeCell ref="AD5:AI5"/>
    <mergeCell ref="V2:AA2"/>
    <mergeCell ref="AB2:AD2"/>
  </mergeCells>
  <conditionalFormatting sqref="G17:AJ48">
    <cfRule type="cellIs" dxfId="2" priority="1" stopIfTrue="1" operator="equal">
      <formula>"F"</formula>
    </cfRule>
    <cfRule type="cellIs" dxfId="1" priority="2" stopIfTrue="1" operator="equal">
      <formula>"J"</formula>
    </cfRule>
    <cfRule type="cellIs" dxfId="0" priority="3" stopIfTrue="1" operator="equal">
      <formula>"R"</formula>
    </cfRule>
  </conditionalFormatting>
  <dataValidations count="8">
    <dataValidation type="list" allowBlank="1" showInputMessage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IR14:IZ14">
      <formula1>"Lu,Ma,Mi,Ju,Vi,Sa"</formula1>
    </dataValidation>
    <dataValidation type="whole" allowBlank="1" showInputMessage="1" showErrorMessage="1" errorTitle="Error de entrada" error="El dato introducido es invalido_x000a__x000a_Solo puede entrar NÚMEROS_x000a_Del 1 al 4_x000a_" promptTitle="Observación" prompt="Solo puede entrar NÚMEROS_x000a_Del 1 al 4" sqref="IR16:IZ16">
      <formula1>1</formula1>
      <formula2>4</formula2>
    </dataValidation>
    <dataValidation type="whole" allowBlank="1" showInputMessage="1" showErrorMessage="1" errorTitle="Error de entrada" error="El dato introducido es invalido_x000a__x000a_Solo puede entrar NÚMEROS_x000a_Del 1 al 31_x000a_" promptTitle="Observación" prompt="Solo puede entrar NÚMEROS_x000a_Del 1 al 31" sqref="IR15:IZ15">
      <formula1>1</formula1>
      <formula2>31</formula2>
    </dataValidation>
    <dataValidation type="list" allowBlank="1" showInputMessage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IR17:IZ48">
      <formula1>"A,J,F"</formula1>
    </dataValidation>
    <dataValidation type="list" allowBlank="1" showErrorMessage="1" errorTitle="Error de entrada" error="El dato introducido es invalido_x000a__x000a_Solo puede entrar las siguientes LETRAS_x000a_A: Asistencia_x000a_F: Falta_x000a_J: Justificación" promptTitle="Observación" prompt="Solo puede entrar las siguientes LETRAS_x000a_A: Asistencia_x000a_F: Falta_x000a_J: Justificación" sqref="G17:AJ48">
      <formula1>"A,J,F"</formula1>
    </dataValidation>
    <dataValidation type="list" allowBlank="1" showErrorMessage="1" errorTitle="Error de entrada" error="El dato introducido es invalido_x000a__x000a_Solo puede entrar los siguientes DATOS_x000a_Lu: Lunes_x000a_Ma: Martes_x000a_Mi: Miercoles_x000a_Ju: Jueves_x000a_Vi: Viernes_x000a_Sa: Sabado_x000a_" promptTitle="Observación" prompt="Solo puede entrar los siguientes DATOS_x000a_Lu: Lunes_x000a_Ma: Martes_x000a_Mi: Miercoles_x000a_Ju: Jueves_x000a_Vi: Viernes_x000a_Sa: Sabado" sqref="G14:AJ14">
      <formula1>"Lu,Ma,Mi,Ju,Vi,Sa"</formula1>
    </dataValidation>
    <dataValidation type="whole" allowBlank="1" showErrorMessage="1" errorTitle="Error de entrada" error="El dato introducido es invalido_x000a__x000a_Solo puede entrar NÚMEROS_x000a_Del 1 al 31_x000a_" promptTitle="Observación" prompt="Solo puede entrar NÚMEROS_x000a_Del 1 al 31" sqref="G15:AJ15">
      <formula1>1</formula1>
      <formula2>31</formula2>
    </dataValidation>
    <dataValidation type="whole" allowBlank="1" showErrorMessage="1" errorTitle="Error de entrada" error="El dato introducido es invalido_x000a__x000a_Solo puede entrar NÚMEROS_x000a_Del 1 al 4_x000a_" promptTitle="Observación" prompt="Solo puede entrar NÚMEROS_x000a_Del 1 al 4" sqref="G16:AJ16">
      <formula1>1</formula1>
      <formula2>4</formula2>
    </dataValidation>
  </dataValidations>
  <printOptions horizontalCentered="1" verticalCentered="1"/>
  <pageMargins left="0.39370078740157483" right="0.39370078740157483" top="0.78740157480314965" bottom="0.39370078740157483" header="0" footer="0"/>
  <pageSetup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E61"/>
  <sheetViews>
    <sheetView zoomScale="82" zoomScaleNormal="82" workbookViewId="0"/>
  </sheetViews>
  <sheetFormatPr baseColWidth="10" defaultRowHeight="15" x14ac:dyDescent="0.25"/>
  <cols>
    <col min="1" max="1" width="4.42578125" style="13" bestFit="1" customWidth="1"/>
    <col min="2" max="2" width="43" style="13" bestFit="1" customWidth="1"/>
    <col min="3" max="8" width="10.7109375" style="13" customWidth="1"/>
    <col min="9" max="20" width="4.7109375" style="13" customWidth="1"/>
    <col min="21" max="21" width="15.5703125" style="13" customWidth="1"/>
    <col min="22" max="22" width="13.42578125" style="13" customWidth="1"/>
    <col min="23" max="23" width="9.85546875" style="13" bestFit="1" customWidth="1"/>
    <col min="24" max="25" width="0" style="13" hidden="1" customWidth="1"/>
    <col min="26" max="27" width="11.42578125" style="44"/>
    <col min="28" max="16384" width="11.42578125" style="13"/>
  </cols>
  <sheetData>
    <row r="1" spans="1:27" s="44" customFormat="1" ht="15" customHeight="1" x14ac:dyDescent="0.25">
      <c r="E1" s="142" t="s">
        <v>8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7" s="44" customFormat="1" ht="15" customHeight="1" x14ac:dyDescent="0.25"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7" s="44" customFormat="1" x14ac:dyDescent="0.25"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7" s="44" customFormat="1" x14ac:dyDescent="0.25">
      <c r="U4" s="141" t="s">
        <v>81</v>
      </c>
      <c r="V4" s="141"/>
      <c r="W4" s="44" t="str">
        <f>IF('1ERPA'!W2="","",'1ERPA'!W2)</f>
        <v>2019-1020</v>
      </c>
    </row>
    <row r="5" spans="1:27" s="44" customFormat="1" x14ac:dyDescent="0.25">
      <c r="V5" s="141" t="str">
        <f>IF('3ERPA'!A3="","",'3ERPA'!A3)</f>
        <v>ORDINARIO</v>
      </c>
      <c r="W5" s="141"/>
    </row>
    <row r="7" spans="1:27" s="4" customFormat="1" ht="11.25" x14ac:dyDescent="0.25">
      <c r="B7" s="2" t="s">
        <v>82</v>
      </c>
      <c r="C7" s="4" t="str">
        <f>IF('1ERPA'!M5="","",'1ERPA'!M5)</f>
        <v>B</v>
      </c>
      <c r="Z7" s="45"/>
      <c r="AA7" s="45"/>
    </row>
    <row r="8" spans="1:27" s="4" customFormat="1" ht="11.25" x14ac:dyDescent="0.25">
      <c r="B8" s="2" t="s">
        <v>83</v>
      </c>
      <c r="C8" s="4" t="str">
        <f>IF('1ERPA'!AD5="","",'1ERPA'!AD5)</f>
        <v>B</v>
      </c>
      <c r="Z8" s="45"/>
      <c r="AA8" s="45"/>
    </row>
    <row r="9" spans="1:27" s="4" customFormat="1" ht="11.25" x14ac:dyDescent="0.25">
      <c r="B9" s="3" t="str">
        <f>'1ERPA'!J7</f>
        <v>SEMESTRE:</v>
      </c>
      <c r="C9" s="4" t="str">
        <f>IF('1ERPA'!K7="","",'1ERPA'!K7)</f>
        <v>PRIMERO</v>
      </c>
      <c r="Z9" s="45"/>
      <c r="AA9" s="45"/>
    </row>
    <row r="10" spans="1:27" s="4" customFormat="1" ht="11.25" x14ac:dyDescent="0.25">
      <c r="B10" s="3" t="s">
        <v>12</v>
      </c>
      <c r="C10" s="4" t="str">
        <f>IF('1ERPA'!Q7="","",'1ERPA'!Q7)</f>
        <v>B</v>
      </c>
      <c r="Z10" s="45"/>
      <c r="AA10" s="45"/>
    </row>
    <row r="11" spans="1:27" s="4" customFormat="1" ht="11.25" x14ac:dyDescent="0.25">
      <c r="B11" s="3" t="s">
        <v>84</v>
      </c>
      <c r="C11" s="4" t="str">
        <f>IF('1ERPA'!V7="","",'1ERPA'!V7)</f>
        <v>B</v>
      </c>
      <c r="P11" s="82" t="str">
        <f>IF('1ERPA'!X10="","",'1ERPA'!X10)</f>
        <v>B</v>
      </c>
      <c r="Q11" s="82"/>
      <c r="R11" s="82"/>
      <c r="S11" s="82"/>
      <c r="T11" s="82"/>
      <c r="U11" s="82"/>
      <c r="Z11" s="45"/>
      <c r="AA11" s="45"/>
    </row>
    <row r="12" spans="1:27" s="4" customFormat="1" ht="15" customHeight="1" x14ac:dyDescent="0.25">
      <c r="B12" s="3" t="s">
        <v>85</v>
      </c>
      <c r="C12" s="76" t="s">
        <v>101</v>
      </c>
      <c r="P12" s="110" t="s">
        <v>26</v>
      </c>
      <c r="Q12" s="110"/>
      <c r="R12" s="110"/>
      <c r="S12" s="110"/>
      <c r="T12" s="110"/>
      <c r="U12" s="110"/>
      <c r="Z12" s="45"/>
      <c r="AA12" s="45"/>
    </row>
    <row r="13" spans="1:27" s="4" customFormat="1" ht="11.25" x14ac:dyDescent="0.25">
      <c r="C13" s="76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Z13" s="45"/>
      <c r="AA13" s="45"/>
    </row>
    <row r="14" spans="1:27" s="47" customFormat="1" ht="15" customHeight="1" x14ac:dyDescent="0.25">
      <c r="A14" s="86" t="s">
        <v>14</v>
      </c>
      <c r="B14" s="140" t="s">
        <v>0</v>
      </c>
      <c r="C14" s="103" t="s">
        <v>5</v>
      </c>
      <c r="D14" s="104"/>
      <c r="E14" s="104"/>
      <c r="F14" s="104"/>
      <c r="G14" s="104"/>
      <c r="H14" s="105"/>
      <c r="I14" s="87" t="str">
        <f>IF(H15&gt;S14,"POR ENCIMA DEL PORCENTAJE",IF(H15&lt;S14,"POR DEBAJO DEL PORCENTAJE"," Evaluación de evidencias de aprendizaje"))</f>
        <v xml:space="preserve"> Evaluación de evidencias de aprendizaje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3">
        <v>0.5</v>
      </c>
      <c r="T14" s="114"/>
      <c r="U14" s="86" t="s">
        <v>4</v>
      </c>
      <c r="V14" s="86"/>
      <c r="W14" s="116" t="s">
        <v>1</v>
      </c>
      <c r="Z14" s="46"/>
      <c r="AA14" s="46"/>
    </row>
    <row r="15" spans="1:27" s="47" customFormat="1" ht="13.5" customHeight="1" x14ac:dyDescent="0.25">
      <c r="A15" s="86"/>
      <c r="B15" s="140"/>
      <c r="C15" s="14">
        <f>SUM(C19:H19)</f>
        <v>0.5</v>
      </c>
      <c r="D15" s="115" t="str">
        <f>IF(C15&gt;G15,"POR ENCIMA DEL PORCENTAJE",IF(C15&lt;G15,"POR DEBAJO DEL PORCENTAJE","(Niveles de dominio)"))</f>
        <v>(Niveles de dominio)</v>
      </c>
      <c r="E15" s="115"/>
      <c r="F15" s="115"/>
      <c r="G15" s="62">
        <v>0.5</v>
      </c>
      <c r="H15" s="15">
        <f>SUM(J19,L19,N19,P19,R19,T19)</f>
        <v>0.5</v>
      </c>
      <c r="I15" s="87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14"/>
      <c r="U15" s="86"/>
      <c r="V15" s="86"/>
      <c r="W15" s="117"/>
      <c r="Z15" s="46"/>
      <c r="AA15" s="46"/>
    </row>
    <row r="16" spans="1:27" s="47" customFormat="1" ht="13.5" customHeight="1" x14ac:dyDescent="0.25">
      <c r="A16" s="86"/>
      <c r="B16" s="140"/>
      <c r="C16" s="107" t="s">
        <v>97</v>
      </c>
      <c r="D16" s="107"/>
      <c r="E16" s="107"/>
      <c r="F16" s="107" t="s">
        <v>93</v>
      </c>
      <c r="G16" s="107" t="s">
        <v>93</v>
      </c>
      <c r="H16" s="107" t="s">
        <v>93</v>
      </c>
      <c r="I16" s="136" t="s">
        <v>96</v>
      </c>
      <c r="J16" s="137"/>
      <c r="K16" s="136" t="s">
        <v>95</v>
      </c>
      <c r="L16" s="137"/>
      <c r="M16" s="136"/>
      <c r="N16" s="137"/>
      <c r="O16" s="136"/>
      <c r="P16" s="137"/>
      <c r="Q16" s="136"/>
      <c r="R16" s="137"/>
      <c r="S16" s="136"/>
      <c r="T16" s="137"/>
      <c r="U16" s="86" t="s">
        <v>2</v>
      </c>
      <c r="V16" s="86" t="s">
        <v>3</v>
      </c>
      <c r="W16" s="117"/>
      <c r="Z16" s="46"/>
      <c r="AA16" s="46"/>
    </row>
    <row r="17" spans="1:31" s="47" customFormat="1" ht="87" customHeight="1" x14ac:dyDescent="0.25">
      <c r="A17" s="86"/>
      <c r="B17" s="140"/>
      <c r="C17" s="108"/>
      <c r="D17" s="108"/>
      <c r="E17" s="108"/>
      <c r="F17" s="108"/>
      <c r="G17" s="108"/>
      <c r="H17" s="108"/>
      <c r="I17" s="138"/>
      <c r="J17" s="139"/>
      <c r="K17" s="138"/>
      <c r="L17" s="139"/>
      <c r="M17" s="138"/>
      <c r="N17" s="139"/>
      <c r="O17" s="138"/>
      <c r="P17" s="139"/>
      <c r="Q17" s="138"/>
      <c r="R17" s="139"/>
      <c r="S17" s="138"/>
      <c r="T17" s="139"/>
      <c r="U17" s="86"/>
      <c r="V17" s="86"/>
      <c r="W17" s="117"/>
      <c r="Z17" s="46"/>
      <c r="AA17" s="46"/>
    </row>
    <row r="18" spans="1:31" s="47" customFormat="1" ht="15" customHeight="1" x14ac:dyDescent="0.25">
      <c r="A18" s="86"/>
      <c r="B18" s="140"/>
      <c r="C18" s="109"/>
      <c r="D18" s="109"/>
      <c r="E18" s="109"/>
      <c r="F18" s="109"/>
      <c r="G18" s="109"/>
      <c r="H18" s="109"/>
      <c r="I18" s="36" t="s">
        <v>6</v>
      </c>
      <c r="J18" s="36" t="s">
        <v>7</v>
      </c>
      <c r="K18" s="36" t="s">
        <v>6</v>
      </c>
      <c r="L18" s="36" t="s">
        <v>7</v>
      </c>
      <c r="M18" s="36" t="s">
        <v>6</v>
      </c>
      <c r="N18" s="36" t="s">
        <v>7</v>
      </c>
      <c r="O18" s="36" t="s">
        <v>6</v>
      </c>
      <c r="P18" s="36" t="s">
        <v>7</v>
      </c>
      <c r="Q18" s="36" t="s">
        <v>6</v>
      </c>
      <c r="R18" s="36" t="s">
        <v>7</v>
      </c>
      <c r="S18" s="36" t="s">
        <v>6</v>
      </c>
      <c r="T18" s="36" t="s">
        <v>7</v>
      </c>
      <c r="U18" s="86"/>
      <c r="V18" s="86"/>
      <c r="W18" s="117"/>
      <c r="Z18" s="46"/>
      <c r="AA18" s="46"/>
    </row>
    <row r="19" spans="1:31" s="47" customFormat="1" ht="11.25" x14ac:dyDescent="0.25">
      <c r="A19" s="86"/>
      <c r="B19" s="140"/>
      <c r="C19" s="32">
        <v>0.5</v>
      </c>
      <c r="D19" s="32"/>
      <c r="E19" s="32"/>
      <c r="F19" s="32" t="s">
        <v>93</v>
      </c>
      <c r="G19" s="32" t="s">
        <v>93</v>
      </c>
      <c r="H19" s="32" t="s">
        <v>93</v>
      </c>
      <c r="I19" s="33">
        <v>1</v>
      </c>
      <c r="J19" s="32">
        <v>0.25</v>
      </c>
      <c r="K19" s="33">
        <v>1</v>
      </c>
      <c r="L19" s="32">
        <v>0.25</v>
      </c>
      <c r="M19" s="33"/>
      <c r="N19" s="32"/>
      <c r="O19" s="33"/>
      <c r="P19" s="32"/>
      <c r="Q19" s="33"/>
      <c r="R19" s="32"/>
      <c r="S19" s="33"/>
      <c r="T19" s="32"/>
      <c r="U19" s="86"/>
      <c r="V19" s="86"/>
      <c r="W19" s="118"/>
      <c r="Z19" s="46"/>
      <c r="AA19" s="46"/>
    </row>
    <row r="20" spans="1:31" s="47" customFormat="1" ht="11.25" x14ac:dyDescent="0.25">
      <c r="A20" s="54">
        <f>IF(B20="","",1)</f>
        <v>1</v>
      </c>
      <c r="B20" s="9" t="str">
        <f>IF('1ERPA'!F17="","",'1ERPA'!F17)</f>
        <v>A</v>
      </c>
      <c r="C20" s="56" t="s">
        <v>94</v>
      </c>
      <c r="D20" s="56"/>
      <c r="E20" s="56"/>
      <c r="F20" s="56"/>
      <c r="G20" s="56"/>
      <c r="H20" s="56"/>
      <c r="I20" s="33">
        <v>1</v>
      </c>
      <c r="J20" s="16">
        <f>IF(I20="","",($J$19/$I$19)*I20)</f>
        <v>0.25</v>
      </c>
      <c r="K20" s="33">
        <v>1</v>
      </c>
      <c r="L20" s="16">
        <f>IF(K20="","",($L$19/$K$19)*K20)</f>
        <v>0.25</v>
      </c>
      <c r="M20" s="33"/>
      <c r="N20" s="16" t="str">
        <f>IF(M20="","",($N$19/$M$19)*M20)</f>
        <v/>
      </c>
      <c r="O20" s="33"/>
      <c r="P20" s="16" t="str">
        <f>IF(O20="","",($P$19/$O$19)*O20)</f>
        <v/>
      </c>
      <c r="Q20" s="33"/>
      <c r="R20" s="16" t="str">
        <f>IF(Q20="","",($R$19/$Q$19)*Q20)</f>
        <v/>
      </c>
      <c r="S20" s="33"/>
      <c r="T20" s="16" t="str">
        <f>IF(S20="","",($T$19/$S$19)*S20)</f>
        <v/>
      </c>
      <c r="U20" s="54"/>
      <c r="V20" s="54"/>
      <c r="W20" s="16">
        <f>IF(B20="","",(IF(B20="",0,IF(C20="Sin Nivel",($C$19)*0,IF(C20="Pre-Formal",($C$19)*60%,IF(C20="Receptivo",($C$19)*70%,IF(C20="Resolutivo",($C$19)*80%,IF(C20="Autónomo",($C$19)*90%,IF(C20="Estratégico",($C$19)*100%,0)))))))+IF(D20="",0,IF(D20="Sin Nivel",($D$19)*0,IF(D20="Pre-Formal",($D$19)*60%,IF(D20="Receptivo",($D$19)*70%,IF(D20="Resolutivo",($D$19)*80%,IF(D20="Autónomo",($D$19)*90%,IF(D20="Estratégico",($D$19)*100%,0)))))))+IF(E20="",0,IF(E20="Sin Nivel",($E$19)*0,IF(E20="Pre-Formal",($E$19)*60%,IF(E20="Receptivo",($E$19)*70%,IF(E20="Resolutivo",($E$19)*80%,IF(E20="Autónomo",($E$19)*90%,IF(E20="Estratégico",($E$19)*100%,0)))))))+IF(F20="",0,IF(F20="Sin Nivel",($F$19)*0,IF(F20="Pre-Formal",($F$19)*60%,IF(F20="Receptivo",($F$19)*70%,IF(F20="Resolutivo",($F$19)*80%,IF(F20="Autónomo",($F$19)*90%,IF(F20="Estratégico",($F$19)*100%,0)))))))+IF(G20="",0,IF(G20="Sin Nivel",($G$19)*0,IF(G20="Pre-Formal",($G$19)*60%,IF(G20="Receptivo",($G$19)*70%,IF(G20="Resolutivo",($G$19)*80%,IF(G20="Autónomo",($G$19)*90%,IF(G20="Estratégico",($G$19)*100%,0)))))))+IF(H20="",0,IF(H20="Sin Nivel",($H$19)*0,IF(H20="Pre-Formal",($H$19)*60%,IF(H20="Receptivo",($H$19)*70%,IF(H20="Resolutivo",($H$19)*80%,IF(H20="Autónomo",($H$19)*90%,IF(H20="Estratégico",($H$19)*100%,0))))))))+SUM(J20,L20,N20,P20,R20,T20))</f>
        <v>0.9</v>
      </c>
      <c r="X20" s="35">
        <f>IF(C20="","",(IF(C20="",0,IF(C20="Sin Nivel",($C$19/5)*0,IF(C20="Pre-Formal",($C$19/5)*1,IF(C20="Receptivo",($C$19/5)*2,IF(C20="Resolutivo",($C$19/5)*3,IF(C20="Autónomo",($C$19/5)*4,IF(C20="Estratégico",($C$19/5)*5,0)))))))+IF(D20="",0,IF(D20="Sin Nivel",($D$19/5)*0,IF(D20="Pre-Formal",($D$19/5)*1,IF(D20="Receptivo",($D$19/5)*2,IF(D20="Resolutivo",($D$19/5)*3,IF(D20="Autónomo",($D$19/5)*4,IF(D20="Estratégico",($D$19/5)*5,0)))))))+IF(E20="",0,IF(E20="Sin Nivel",($E$19/5)*0,IF(E20="Pre-Formal",($E$19/5)*1,IF(E20="Receptivo",($E$19/5)*2,IF(E20="Resolutivo",($E$19/5)*3,IF(E20="Autónomo",($E$19/5)*4,IF(E20="Estratégico",($E$19/5)*5,0)))))))+IF(F20="",0,IF(F20="Sin Nivel",($F$19/5)*0,IF(F20="Pre-Formal",($F$19/5)*1,IF(F20="Receptivo",($F$19/5)*2,IF(F20="Resolutivo",($F$19/5)*3,IF(F20="Autónomo",($F$19/5)*4,IF(F20="Estratégico",($F$19/5)*5,0)))))))+IF(G20="",0,IF(G20="Sin Nivel",($G$19/5)*0,IF(G20="Pre-Formal",($G$19/5)*1,IF(G20="Receptivo",($G$19/5)*2,IF(G20="Resolutivo",($G$19/5)*3,IF(G20="Autónomo",($G$19/5)*4,IF(G20="Estratégico",($G$19/5)*5,0)))))))+IF(H20="",0,IF(H20="Sin Nivel",($H$19/5)*0,IF(H20="Pre-Formal",($H$19/5)*1,IF(H20="Receptivo",($H$19/5)*2,IF(H20="Resolutivo",($H$19/5)*3,IF(H20="Autónomo",($H$19/5)*4,IF(H20="Estratégico",($H$19/5)*5,0)))))))))</f>
        <v>0.30000000000000004</v>
      </c>
      <c r="Y20" s="35">
        <f>SUM(J20,L20,N20,P20,R20,T20)</f>
        <v>0.5</v>
      </c>
      <c r="Z20" s="46"/>
      <c r="AA20" s="46"/>
      <c r="AE20" s="4"/>
    </row>
    <row r="21" spans="1:31" s="47" customFormat="1" ht="11.25" x14ac:dyDescent="0.25">
      <c r="A21" s="54">
        <f>IF(B21="","",A20+1)</f>
        <v>2</v>
      </c>
      <c r="B21" s="9" t="str">
        <f>IF('1ERPA'!F18="","",'1ERPA'!F18)</f>
        <v>B</v>
      </c>
      <c r="C21" s="56" t="s">
        <v>91</v>
      </c>
      <c r="D21" s="56"/>
      <c r="E21" s="56"/>
      <c r="F21" s="56"/>
      <c r="G21" s="56"/>
      <c r="H21" s="56"/>
      <c r="I21" s="33">
        <v>1</v>
      </c>
      <c r="J21" s="16">
        <f t="shared" ref="J21:J50" si="0">IF(I21="","",($J$19/$I$19)*I21)</f>
        <v>0.25</v>
      </c>
      <c r="K21" s="33">
        <v>1</v>
      </c>
      <c r="L21" s="16">
        <f t="shared" ref="L21:L50" si="1">IF(K21="","",($L$19/$K$19)*K21)</f>
        <v>0.25</v>
      </c>
      <c r="M21" s="33"/>
      <c r="N21" s="16" t="str">
        <f t="shared" ref="N21:N50" si="2">IF(M21="","",($N$19/$M$19)*M21)</f>
        <v/>
      </c>
      <c r="O21" s="33"/>
      <c r="P21" s="16" t="str">
        <f t="shared" ref="P21:P50" si="3">IF(O21="","",($P$19/$O$19)*O21)</f>
        <v/>
      </c>
      <c r="Q21" s="33"/>
      <c r="R21" s="16" t="str">
        <f t="shared" ref="R21:R50" si="4">IF(Q21="","",($R$19/$Q$19)*Q21)</f>
        <v/>
      </c>
      <c r="S21" s="33"/>
      <c r="T21" s="16" t="str">
        <f t="shared" ref="T21:T50" si="5">IF(S21="","",($T$19/$S$19)*S21)</f>
        <v/>
      </c>
      <c r="U21" s="54"/>
      <c r="V21" s="54"/>
      <c r="W21" s="16">
        <f t="shared" ref="W21:W50" si="6">IF(B21="","",(IF(B21="",0,IF(C21="Sin Nivel",($C$19)*0,IF(C21="Pre-Formal",($C$19)*60%,IF(C21="Receptivo",($C$19)*70%,IF(C21="Resolutivo",($C$19)*80%,IF(C21="Autónomo",($C$19)*90%,IF(C21="Estratégico",($C$19)*100%,0)))))))+IF(D21="",0,IF(D21="Sin Nivel",($D$19)*0,IF(D21="Pre-Formal",($D$19)*60%,IF(D21="Receptivo",($D$19)*70%,IF(D21="Resolutivo",($D$19)*80%,IF(D21="Autónomo",($D$19)*90%,IF(D21="Estratégico",($D$19)*100%,0)))))))+IF(E21="",0,IF(E21="Sin Nivel",($E$19)*0,IF(E21="Pre-Formal",($E$19)*60%,IF(E21="Receptivo",($E$19)*70%,IF(E21="Resolutivo",($E$19)*80%,IF(E21="Autónomo",($E$19)*90%,IF(E21="Estratégico",($E$19)*100%,0)))))))+IF(F21="",0,IF(F21="Sin Nivel",($F$19)*0,IF(F21="Pre-Formal",($F$19)*60%,IF(F21="Receptivo",($F$19)*70%,IF(F21="Resolutivo",($F$19)*80%,IF(F21="Autónomo",($F$19)*90%,IF(F21="Estratégico",($F$19)*100%,0)))))))+IF(G21="",0,IF(G21="Sin Nivel",($G$19)*0,IF(G21="Pre-Formal",($G$19)*60%,IF(G21="Receptivo",($G$19)*70%,IF(G21="Resolutivo",($G$19)*80%,IF(G21="Autónomo",($G$19)*90%,IF(G21="Estratégico",($G$19)*100%,0)))))))+IF(H21="",0,IF(H21="Sin Nivel",($H$19)*0,IF(H21="Pre-Formal",($H$19)*60%,IF(H21="Receptivo",($H$19)*70%,IF(H21="Resolutivo",($H$19)*80%,IF(H21="Autónomo",($H$19)*90%,IF(H21="Estratégico",($H$19)*100%,0))))))))+SUM(J21,L21,N21,P21,R21,T21))</f>
        <v>1</v>
      </c>
      <c r="X21" s="35">
        <f t="shared" ref="X21:X50" si="7">IF(C21="","",(IF(C21="",0,IF(C21="Sin Nivel",($C$19/5)*0,IF(C21="Pre-Formal",($C$19/5)*1,IF(C21="Receptivo",($C$19/5)*2,IF(C21="Resolutivo",($C$19/5)*3,IF(C21="Autónomo",($C$19/5)*4,IF(C21="Estratégico",($C$19/5)*5,0)))))))+IF(D21="",0,IF(D21="Sin Nivel",($D$19/5)*0,IF(D21="Pre-Formal",($D$19/5)*1,IF(D21="Receptivo",($D$19/5)*2,IF(D21="Resolutivo",($D$19/5)*3,IF(D21="Autónomo",($D$19/5)*4,IF(D21="Estratégico",($D$19/5)*5,0)))))))+IF(E21="",0,IF(E21="Sin Nivel",($E$19/5)*0,IF(E21="Pre-Formal",($E$19/5)*1,IF(E21="Receptivo",($E$19/5)*2,IF(E21="Resolutivo",($E$19/5)*3,IF(E21="Autónomo",($E$19/5)*4,IF(E21="Estratégico",($E$19/5)*5,0)))))))+IF(F21="",0,IF(F21="Sin Nivel",($F$19/5)*0,IF(F21="Pre-Formal",($F$19/5)*1,IF(F21="Receptivo",($F$19/5)*2,IF(F21="Resolutivo",($F$19/5)*3,IF(F21="Autónomo",($F$19/5)*4,IF(F21="Estratégico",($F$19/5)*5,0)))))))+IF(G21="",0,IF(G21="Sin Nivel",($G$19/5)*0,IF(G21="Pre-Formal",($G$19/5)*1,IF(G21="Receptivo",($G$19/5)*2,IF(G21="Resolutivo",($G$19/5)*3,IF(G21="Autónomo",($G$19/5)*4,IF(G21="Estratégico",($G$19/5)*5,0)))))))+IF(H21="",0,IF(H21="Sin Nivel",($H$19/5)*0,IF(H21="Pre-Formal",($H$19/5)*1,IF(H21="Receptivo",($H$19/5)*2,IF(H21="Resolutivo",($H$19/5)*3,IF(H21="Autónomo",($H$19/5)*4,IF(H21="Estratégico",($H$19/5)*5,0)))))))))</f>
        <v>0.5</v>
      </c>
      <c r="Y21" s="35">
        <f t="shared" ref="Y21:Y50" si="8">SUM(J21,L21,N21,P21,R21,T21)</f>
        <v>0.5</v>
      </c>
      <c r="Z21" s="46"/>
      <c r="AA21" s="46"/>
      <c r="AE21" s="4"/>
    </row>
    <row r="22" spans="1:31" s="47" customFormat="1" ht="11.25" x14ac:dyDescent="0.25">
      <c r="A22" s="54">
        <f t="shared" ref="A22:A50" si="9">IF(B22="","",A21+1)</f>
        <v>3</v>
      </c>
      <c r="B22" s="9" t="str">
        <f>IF('1ERPA'!F19="","",'1ERPA'!F19)</f>
        <v>C</v>
      </c>
      <c r="C22" s="56" t="s">
        <v>91</v>
      </c>
      <c r="D22" s="56"/>
      <c r="E22" s="56"/>
      <c r="F22" s="56"/>
      <c r="G22" s="56"/>
      <c r="H22" s="56"/>
      <c r="I22" s="33">
        <v>1</v>
      </c>
      <c r="J22" s="16">
        <f t="shared" si="0"/>
        <v>0.25</v>
      </c>
      <c r="K22" s="33">
        <v>1</v>
      </c>
      <c r="L22" s="16">
        <f t="shared" si="1"/>
        <v>0.25</v>
      </c>
      <c r="M22" s="33"/>
      <c r="N22" s="16" t="str">
        <f t="shared" si="2"/>
        <v/>
      </c>
      <c r="O22" s="33"/>
      <c r="P22" s="16" t="str">
        <f t="shared" si="3"/>
        <v/>
      </c>
      <c r="Q22" s="33"/>
      <c r="R22" s="16" t="str">
        <f t="shared" si="4"/>
        <v/>
      </c>
      <c r="S22" s="33"/>
      <c r="T22" s="16" t="str">
        <f t="shared" si="5"/>
        <v/>
      </c>
      <c r="U22" s="54"/>
      <c r="V22" s="54"/>
      <c r="W22" s="16">
        <f t="shared" si="6"/>
        <v>1</v>
      </c>
      <c r="X22" s="35">
        <f t="shared" si="7"/>
        <v>0.5</v>
      </c>
      <c r="Y22" s="35">
        <f t="shared" si="8"/>
        <v>0.5</v>
      </c>
      <c r="Z22" s="46"/>
      <c r="AA22" s="46"/>
      <c r="AE22" s="4"/>
    </row>
    <row r="23" spans="1:31" s="47" customFormat="1" ht="11.25" x14ac:dyDescent="0.25">
      <c r="A23" s="54">
        <f>IF(B23="","",A22+1)</f>
        <v>4</v>
      </c>
      <c r="B23" s="9" t="str">
        <f>IF('1ERPA'!F20="","",'1ERPA'!F20)</f>
        <v>D</v>
      </c>
      <c r="C23" s="56" t="s">
        <v>91</v>
      </c>
      <c r="D23" s="56"/>
      <c r="E23" s="56"/>
      <c r="F23" s="56"/>
      <c r="G23" s="56"/>
      <c r="H23" s="56"/>
      <c r="I23" s="33">
        <v>1</v>
      </c>
      <c r="J23" s="16">
        <f>IF(I23="","",($J$19/$I$19)*I23)</f>
        <v>0.25</v>
      </c>
      <c r="K23" s="33">
        <v>1</v>
      </c>
      <c r="L23" s="16">
        <f>IF(K23="","",($L$19/$K$19)*K23)</f>
        <v>0.25</v>
      </c>
      <c r="M23" s="33"/>
      <c r="N23" s="16" t="str">
        <f>IF(M23="","",($N$19/$M$19)*M23)</f>
        <v/>
      </c>
      <c r="O23" s="33"/>
      <c r="P23" s="16" t="str">
        <f>IF(O23="","",($P$19/$O$19)*O23)</f>
        <v/>
      </c>
      <c r="Q23" s="33"/>
      <c r="R23" s="16" t="str">
        <f>IF(Q23="","",($R$19/$Q$19)*Q23)</f>
        <v/>
      </c>
      <c r="S23" s="33"/>
      <c r="T23" s="16" t="str">
        <f>IF(S23="","",($T$19/$S$19)*S23)</f>
        <v/>
      </c>
      <c r="U23" s="54"/>
      <c r="V23" s="54"/>
      <c r="W23" s="16">
        <f t="shared" si="6"/>
        <v>1</v>
      </c>
      <c r="X23" s="35"/>
      <c r="Y23" s="35"/>
      <c r="Z23" s="46"/>
      <c r="AA23" s="46"/>
      <c r="AE23" s="4"/>
    </row>
    <row r="24" spans="1:31" s="47" customFormat="1" ht="11.25" x14ac:dyDescent="0.25">
      <c r="A24" s="54" t="str">
        <f>IF(B24="","",A23+1)</f>
        <v/>
      </c>
      <c r="B24" s="9" t="str">
        <f>IF('1ERPA'!F21="","",'1ERPA'!F21)</f>
        <v/>
      </c>
      <c r="C24" s="56" t="s">
        <v>91</v>
      </c>
      <c r="D24" s="56"/>
      <c r="E24" s="56"/>
      <c r="F24" s="56"/>
      <c r="G24" s="56"/>
      <c r="H24" s="56"/>
      <c r="I24" s="33">
        <v>1</v>
      </c>
      <c r="J24" s="16">
        <f>IF(I24="","",($J$19/$I$19)*I24)</f>
        <v>0.25</v>
      </c>
      <c r="K24" s="33">
        <v>1</v>
      </c>
      <c r="L24" s="16">
        <f>IF(K24="","",($L$19/$K$19)*K24)</f>
        <v>0.25</v>
      </c>
      <c r="M24" s="33"/>
      <c r="N24" s="16" t="str">
        <f>IF(M24="","",($N$19/$M$19)*M24)</f>
        <v/>
      </c>
      <c r="O24" s="33"/>
      <c r="P24" s="16" t="str">
        <f>IF(O24="","",($P$19/$O$19)*O24)</f>
        <v/>
      </c>
      <c r="Q24" s="33"/>
      <c r="R24" s="16" t="str">
        <f>IF(Q24="","",($R$19/$Q$19)*Q24)</f>
        <v/>
      </c>
      <c r="S24" s="33"/>
      <c r="T24" s="16" t="str">
        <f>IF(S24="","",($T$19/$S$19)*S24)</f>
        <v/>
      </c>
      <c r="U24" s="54"/>
      <c r="V24" s="54"/>
      <c r="W24" s="16" t="str">
        <f t="shared" si="6"/>
        <v/>
      </c>
      <c r="X24" s="35">
        <f t="shared" si="7"/>
        <v>0.5</v>
      </c>
      <c r="Y24" s="35">
        <f t="shared" si="8"/>
        <v>0.5</v>
      </c>
      <c r="Z24" s="46"/>
      <c r="AA24" s="46"/>
      <c r="AE24" s="4"/>
    </row>
    <row r="25" spans="1:31" s="4" customFormat="1" ht="11.25" x14ac:dyDescent="0.25">
      <c r="A25" s="54" t="str">
        <f>IF(B25="","",A24+1)</f>
        <v/>
      </c>
      <c r="B25" s="9" t="str">
        <f>IF('1ERPA'!F22="","",'1ERPA'!F22)</f>
        <v/>
      </c>
      <c r="C25" s="56" t="s">
        <v>91</v>
      </c>
      <c r="D25" s="56"/>
      <c r="E25" s="56"/>
      <c r="F25" s="56"/>
      <c r="G25" s="56"/>
      <c r="H25" s="56"/>
      <c r="I25" s="33">
        <v>1</v>
      </c>
      <c r="J25" s="16">
        <f>IF(I25="","",($J$19/$I$19)*I25)</f>
        <v>0.25</v>
      </c>
      <c r="K25" s="33">
        <v>1</v>
      </c>
      <c r="L25" s="16">
        <f>IF(K25="","",($L$19/$K$19)*K25)</f>
        <v>0.25</v>
      </c>
      <c r="M25" s="33"/>
      <c r="N25" s="16" t="str">
        <f>IF(M25="","",($N$19/$M$19)*M25)</f>
        <v/>
      </c>
      <c r="O25" s="33"/>
      <c r="P25" s="16" t="str">
        <f>IF(O25="","",($P$19/$O$19)*O25)</f>
        <v/>
      </c>
      <c r="Q25" s="33"/>
      <c r="R25" s="16" t="str">
        <f>IF(Q25="","",($R$19/$Q$19)*Q25)</f>
        <v/>
      </c>
      <c r="S25" s="33"/>
      <c r="T25" s="16" t="str">
        <f>IF(S25="","",($T$19/$S$19)*S25)</f>
        <v/>
      </c>
      <c r="U25" s="54"/>
      <c r="V25" s="54"/>
      <c r="W25" s="16" t="str">
        <f t="shared" si="6"/>
        <v/>
      </c>
      <c r="X25" s="35">
        <f t="shared" si="7"/>
        <v>0.5</v>
      </c>
      <c r="Y25" s="35">
        <f t="shared" si="8"/>
        <v>0.5</v>
      </c>
      <c r="Z25" s="45"/>
      <c r="AA25" s="46"/>
      <c r="AC25" s="47"/>
      <c r="AD25" s="47"/>
    </row>
    <row r="26" spans="1:31" s="4" customFormat="1" ht="11.25" x14ac:dyDescent="0.25">
      <c r="A26" s="54" t="str">
        <f t="shared" si="9"/>
        <v/>
      </c>
      <c r="B26" s="9" t="str">
        <f>IF('1ERPA'!F23="","",'1ERPA'!F23)</f>
        <v/>
      </c>
      <c r="C26" s="56" t="s">
        <v>91</v>
      </c>
      <c r="D26" s="56"/>
      <c r="E26" s="56"/>
      <c r="F26" s="56"/>
      <c r="G26" s="56"/>
      <c r="H26" s="56"/>
      <c r="I26" s="33">
        <v>1</v>
      </c>
      <c r="J26" s="16">
        <f t="shared" si="0"/>
        <v>0.25</v>
      </c>
      <c r="K26" s="33">
        <v>1</v>
      </c>
      <c r="L26" s="16">
        <f t="shared" si="1"/>
        <v>0.25</v>
      </c>
      <c r="M26" s="33"/>
      <c r="N26" s="16" t="str">
        <f t="shared" si="2"/>
        <v/>
      </c>
      <c r="O26" s="33"/>
      <c r="P26" s="16" t="str">
        <f t="shared" si="3"/>
        <v/>
      </c>
      <c r="Q26" s="33"/>
      <c r="R26" s="16" t="str">
        <f t="shared" si="4"/>
        <v/>
      </c>
      <c r="S26" s="33"/>
      <c r="T26" s="16" t="str">
        <f t="shared" si="5"/>
        <v/>
      </c>
      <c r="U26" s="54"/>
      <c r="V26" s="54"/>
      <c r="W26" s="16" t="str">
        <f t="shared" si="6"/>
        <v/>
      </c>
      <c r="X26" s="35">
        <f t="shared" si="7"/>
        <v>0.5</v>
      </c>
      <c r="Y26" s="35">
        <f t="shared" si="8"/>
        <v>0.5</v>
      </c>
      <c r="Z26" s="45"/>
      <c r="AA26" s="46"/>
      <c r="AC26" s="47"/>
      <c r="AD26" s="47"/>
    </row>
    <row r="27" spans="1:31" s="4" customFormat="1" ht="11.25" x14ac:dyDescent="0.25">
      <c r="A27" s="54" t="str">
        <f t="shared" si="9"/>
        <v/>
      </c>
      <c r="B27" s="9" t="str">
        <f>IF('1ERPA'!F24="","",'1ERPA'!F24)</f>
        <v/>
      </c>
      <c r="C27" s="56" t="s">
        <v>91</v>
      </c>
      <c r="D27" s="56"/>
      <c r="E27" s="56"/>
      <c r="F27" s="56"/>
      <c r="G27" s="56"/>
      <c r="H27" s="56"/>
      <c r="I27" s="33">
        <v>1</v>
      </c>
      <c r="J27" s="16">
        <f t="shared" si="0"/>
        <v>0.25</v>
      </c>
      <c r="K27" s="33">
        <v>1</v>
      </c>
      <c r="L27" s="16">
        <f t="shared" si="1"/>
        <v>0.25</v>
      </c>
      <c r="M27" s="33"/>
      <c r="N27" s="16" t="str">
        <f t="shared" si="2"/>
        <v/>
      </c>
      <c r="O27" s="33"/>
      <c r="P27" s="16" t="str">
        <f t="shared" si="3"/>
        <v/>
      </c>
      <c r="Q27" s="33"/>
      <c r="R27" s="16" t="str">
        <f t="shared" si="4"/>
        <v/>
      </c>
      <c r="S27" s="33"/>
      <c r="T27" s="16" t="str">
        <f t="shared" si="5"/>
        <v/>
      </c>
      <c r="U27" s="54"/>
      <c r="V27" s="54"/>
      <c r="W27" s="16" t="str">
        <f t="shared" si="6"/>
        <v/>
      </c>
      <c r="X27" s="35">
        <f t="shared" si="7"/>
        <v>0.5</v>
      </c>
      <c r="Y27" s="35">
        <f t="shared" si="8"/>
        <v>0.5</v>
      </c>
      <c r="Z27" s="45"/>
      <c r="AA27" s="46"/>
      <c r="AC27" s="47"/>
      <c r="AD27" s="47"/>
    </row>
    <row r="28" spans="1:31" s="4" customFormat="1" ht="11.25" x14ac:dyDescent="0.25">
      <c r="A28" s="54" t="str">
        <f t="shared" si="9"/>
        <v/>
      </c>
      <c r="B28" s="9" t="str">
        <f>IF('1ERPA'!F25="","",'1ERPA'!F25)</f>
        <v/>
      </c>
      <c r="C28" s="56" t="s">
        <v>91</v>
      </c>
      <c r="D28" s="56"/>
      <c r="E28" s="56"/>
      <c r="F28" s="56"/>
      <c r="G28" s="56"/>
      <c r="H28" s="56"/>
      <c r="I28" s="33">
        <v>1</v>
      </c>
      <c r="J28" s="16">
        <f>IF(I28="","",($J$19/$I$19)*I28)</f>
        <v>0.25</v>
      </c>
      <c r="K28" s="33">
        <v>1</v>
      </c>
      <c r="L28" s="16">
        <f>IF(K28="","",($L$19/$K$19)*K28)</f>
        <v>0.25</v>
      </c>
      <c r="M28" s="33"/>
      <c r="N28" s="16" t="str">
        <f t="shared" si="2"/>
        <v/>
      </c>
      <c r="O28" s="33"/>
      <c r="P28" s="16" t="str">
        <f t="shared" si="3"/>
        <v/>
      </c>
      <c r="Q28" s="33"/>
      <c r="R28" s="16" t="str">
        <f t="shared" si="4"/>
        <v/>
      </c>
      <c r="S28" s="33"/>
      <c r="T28" s="16" t="str">
        <f t="shared" si="5"/>
        <v/>
      </c>
      <c r="U28" s="54"/>
      <c r="V28" s="54"/>
      <c r="W28" s="16" t="str">
        <f t="shared" si="6"/>
        <v/>
      </c>
      <c r="X28" s="35">
        <f t="shared" si="7"/>
        <v>0.5</v>
      </c>
      <c r="Y28" s="35">
        <f t="shared" si="8"/>
        <v>0.5</v>
      </c>
      <c r="Z28" s="45"/>
      <c r="AA28" s="46"/>
      <c r="AC28" s="47"/>
      <c r="AD28" s="47"/>
    </row>
    <row r="29" spans="1:31" s="4" customFormat="1" ht="11.25" x14ac:dyDescent="0.25">
      <c r="A29" s="54" t="str">
        <f t="shared" si="9"/>
        <v/>
      </c>
      <c r="B29" s="9" t="str">
        <f>IF('1ERPA'!F26="","",'1ERPA'!F26)</f>
        <v/>
      </c>
      <c r="C29" s="56" t="s">
        <v>91</v>
      </c>
      <c r="D29" s="56"/>
      <c r="E29" s="56"/>
      <c r="F29" s="56"/>
      <c r="G29" s="56"/>
      <c r="H29" s="56"/>
      <c r="I29" s="33">
        <v>1</v>
      </c>
      <c r="J29" s="16">
        <f>IF(I29="","",($J$19/$I$19)*I29)</f>
        <v>0.25</v>
      </c>
      <c r="K29" s="33">
        <v>1</v>
      </c>
      <c r="L29" s="16">
        <f>IF(K29="","",($L$19/$K$19)*K29)</f>
        <v>0.25</v>
      </c>
      <c r="M29" s="33"/>
      <c r="N29" s="16" t="str">
        <f t="shared" si="2"/>
        <v/>
      </c>
      <c r="O29" s="33"/>
      <c r="P29" s="16" t="str">
        <f t="shared" si="3"/>
        <v/>
      </c>
      <c r="Q29" s="33"/>
      <c r="R29" s="16" t="str">
        <f t="shared" si="4"/>
        <v/>
      </c>
      <c r="S29" s="33"/>
      <c r="T29" s="16" t="str">
        <f t="shared" si="5"/>
        <v/>
      </c>
      <c r="U29" s="54"/>
      <c r="V29" s="54"/>
      <c r="W29" s="16" t="str">
        <f t="shared" si="6"/>
        <v/>
      </c>
      <c r="X29" s="35">
        <f t="shared" si="7"/>
        <v>0.5</v>
      </c>
      <c r="Y29" s="35">
        <f t="shared" si="8"/>
        <v>0.5</v>
      </c>
      <c r="Z29" s="45"/>
      <c r="AA29" s="46"/>
      <c r="AC29" s="47"/>
      <c r="AD29" s="47"/>
    </row>
    <row r="30" spans="1:31" s="4" customFormat="1" ht="11.25" x14ac:dyDescent="0.25">
      <c r="A30" s="54" t="str">
        <f t="shared" si="9"/>
        <v/>
      </c>
      <c r="B30" s="9" t="str">
        <f>IF('1ERPA'!F27="","",'1ERPA'!F27)</f>
        <v/>
      </c>
      <c r="C30" s="56" t="s">
        <v>91</v>
      </c>
      <c r="D30" s="56"/>
      <c r="E30" s="56"/>
      <c r="F30" s="56"/>
      <c r="G30" s="56"/>
      <c r="H30" s="56"/>
      <c r="I30" s="33">
        <v>1</v>
      </c>
      <c r="J30" s="16">
        <f t="shared" si="0"/>
        <v>0.25</v>
      </c>
      <c r="K30" s="33">
        <v>1</v>
      </c>
      <c r="L30" s="16">
        <f t="shared" si="1"/>
        <v>0.25</v>
      </c>
      <c r="M30" s="33"/>
      <c r="N30" s="16" t="str">
        <f t="shared" si="2"/>
        <v/>
      </c>
      <c r="O30" s="33"/>
      <c r="P30" s="16" t="str">
        <f t="shared" si="3"/>
        <v/>
      </c>
      <c r="Q30" s="33"/>
      <c r="R30" s="16" t="str">
        <f t="shared" si="4"/>
        <v/>
      </c>
      <c r="S30" s="33"/>
      <c r="T30" s="16" t="str">
        <f t="shared" si="5"/>
        <v/>
      </c>
      <c r="U30" s="54"/>
      <c r="V30" s="54"/>
      <c r="W30" s="16" t="str">
        <f t="shared" si="6"/>
        <v/>
      </c>
      <c r="X30" s="35">
        <f t="shared" si="7"/>
        <v>0.5</v>
      </c>
      <c r="Y30" s="35">
        <f t="shared" si="8"/>
        <v>0.5</v>
      </c>
      <c r="Z30" s="45"/>
      <c r="AA30" s="45"/>
    </row>
    <row r="31" spans="1:31" s="4" customFormat="1" ht="11.25" x14ac:dyDescent="0.25">
      <c r="A31" s="54" t="str">
        <f t="shared" si="9"/>
        <v/>
      </c>
      <c r="B31" s="9" t="str">
        <f>IF('1ERPA'!F28="","",'1ERPA'!F28)</f>
        <v/>
      </c>
      <c r="C31" s="56" t="s">
        <v>91</v>
      </c>
      <c r="D31" s="56"/>
      <c r="E31" s="56"/>
      <c r="F31" s="56"/>
      <c r="G31" s="56"/>
      <c r="H31" s="56"/>
      <c r="I31" s="33">
        <v>1</v>
      </c>
      <c r="J31" s="16">
        <f>IF(I31="","",($J$19/$I$19)*I31)</f>
        <v>0.25</v>
      </c>
      <c r="K31" s="33">
        <v>1</v>
      </c>
      <c r="L31" s="16">
        <f>IF(K31="","",($L$19/$K$19)*K31)</f>
        <v>0.25</v>
      </c>
      <c r="M31" s="33"/>
      <c r="N31" s="16" t="str">
        <f t="shared" si="2"/>
        <v/>
      </c>
      <c r="O31" s="33"/>
      <c r="P31" s="16" t="str">
        <f t="shared" si="3"/>
        <v/>
      </c>
      <c r="Q31" s="33"/>
      <c r="R31" s="16" t="str">
        <f t="shared" si="4"/>
        <v/>
      </c>
      <c r="S31" s="33"/>
      <c r="T31" s="16" t="str">
        <f t="shared" si="5"/>
        <v/>
      </c>
      <c r="U31" s="54"/>
      <c r="V31" s="54"/>
      <c r="W31" s="16" t="str">
        <f t="shared" si="6"/>
        <v/>
      </c>
      <c r="X31" s="35">
        <f t="shared" si="7"/>
        <v>0.5</v>
      </c>
      <c r="Y31" s="35">
        <f t="shared" si="8"/>
        <v>0.5</v>
      </c>
      <c r="Z31" s="45"/>
      <c r="AA31" s="45"/>
    </row>
    <row r="32" spans="1:31" s="4" customFormat="1" ht="11.25" x14ac:dyDescent="0.25">
      <c r="A32" s="54" t="str">
        <f t="shared" si="9"/>
        <v/>
      </c>
      <c r="B32" s="9" t="str">
        <f>IF('1ERPA'!F29="","",'1ERPA'!F29)</f>
        <v/>
      </c>
      <c r="C32" s="56" t="s">
        <v>91</v>
      </c>
      <c r="D32" s="56"/>
      <c r="E32" s="56"/>
      <c r="F32" s="56"/>
      <c r="G32" s="56"/>
      <c r="H32" s="56"/>
      <c r="I32" s="33"/>
      <c r="J32" s="16" t="str">
        <f t="shared" si="0"/>
        <v/>
      </c>
      <c r="K32" s="33"/>
      <c r="L32" s="16" t="str">
        <f t="shared" si="1"/>
        <v/>
      </c>
      <c r="M32" s="33"/>
      <c r="N32" s="16" t="str">
        <f t="shared" si="2"/>
        <v/>
      </c>
      <c r="O32" s="33"/>
      <c r="P32" s="16" t="str">
        <f t="shared" si="3"/>
        <v/>
      </c>
      <c r="Q32" s="33"/>
      <c r="R32" s="16" t="str">
        <f t="shared" si="4"/>
        <v/>
      </c>
      <c r="S32" s="33"/>
      <c r="T32" s="16" t="str">
        <f t="shared" si="5"/>
        <v/>
      </c>
      <c r="U32" s="54"/>
      <c r="V32" s="54"/>
      <c r="W32" s="16" t="str">
        <f t="shared" si="6"/>
        <v/>
      </c>
      <c r="X32" s="35">
        <f t="shared" si="7"/>
        <v>0.5</v>
      </c>
      <c r="Y32" s="35">
        <f t="shared" si="8"/>
        <v>0</v>
      </c>
      <c r="Z32" s="45"/>
      <c r="AA32" s="45"/>
    </row>
    <row r="33" spans="1:27" s="4" customFormat="1" ht="11.25" x14ac:dyDescent="0.25">
      <c r="A33" s="54" t="str">
        <f t="shared" si="9"/>
        <v/>
      </c>
      <c r="B33" s="9" t="str">
        <f>IF('1ERPA'!F30="","",'1ERPA'!F30)</f>
        <v/>
      </c>
      <c r="C33" s="56"/>
      <c r="D33" s="56"/>
      <c r="E33" s="56"/>
      <c r="F33" s="56"/>
      <c r="G33" s="56"/>
      <c r="H33" s="56"/>
      <c r="I33" s="33"/>
      <c r="J33" s="16" t="str">
        <f t="shared" si="0"/>
        <v/>
      </c>
      <c r="K33" s="33"/>
      <c r="L33" s="16" t="str">
        <f t="shared" si="1"/>
        <v/>
      </c>
      <c r="M33" s="33"/>
      <c r="N33" s="16" t="str">
        <f t="shared" si="2"/>
        <v/>
      </c>
      <c r="O33" s="33"/>
      <c r="P33" s="16" t="str">
        <f t="shared" si="3"/>
        <v/>
      </c>
      <c r="Q33" s="33"/>
      <c r="R33" s="16" t="str">
        <f t="shared" si="4"/>
        <v/>
      </c>
      <c r="S33" s="33"/>
      <c r="T33" s="16" t="str">
        <f t="shared" si="5"/>
        <v/>
      </c>
      <c r="U33" s="54"/>
      <c r="V33" s="54"/>
      <c r="W33" s="16" t="str">
        <f t="shared" si="6"/>
        <v/>
      </c>
      <c r="X33" s="35" t="str">
        <f t="shared" si="7"/>
        <v/>
      </c>
      <c r="Y33" s="35">
        <f t="shared" si="8"/>
        <v>0</v>
      </c>
      <c r="Z33" s="45"/>
      <c r="AA33" s="45"/>
    </row>
    <row r="34" spans="1:27" s="4" customFormat="1" ht="11.25" x14ac:dyDescent="0.25">
      <c r="A34" s="54" t="str">
        <f t="shared" si="9"/>
        <v/>
      </c>
      <c r="B34" s="9" t="str">
        <f>IF('1ERPA'!F31="","",'1ERPA'!F31)</f>
        <v/>
      </c>
      <c r="C34" s="56"/>
      <c r="D34" s="56"/>
      <c r="E34" s="56"/>
      <c r="F34" s="56"/>
      <c r="G34" s="56"/>
      <c r="H34" s="56"/>
      <c r="I34" s="33"/>
      <c r="J34" s="16" t="str">
        <f t="shared" si="0"/>
        <v/>
      </c>
      <c r="K34" s="33"/>
      <c r="L34" s="16" t="str">
        <f t="shared" si="1"/>
        <v/>
      </c>
      <c r="M34" s="33"/>
      <c r="N34" s="16" t="str">
        <f t="shared" si="2"/>
        <v/>
      </c>
      <c r="O34" s="33"/>
      <c r="P34" s="16" t="str">
        <f t="shared" si="3"/>
        <v/>
      </c>
      <c r="Q34" s="33"/>
      <c r="R34" s="16" t="str">
        <f t="shared" si="4"/>
        <v/>
      </c>
      <c r="S34" s="33"/>
      <c r="T34" s="16" t="str">
        <f t="shared" si="5"/>
        <v/>
      </c>
      <c r="U34" s="54"/>
      <c r="V34" s="54"/>
      <c r="W34" s="16" t="str">
        <f t="shared" si="6"/>
        <v/>
      </c>
      <c r="X34" s="35" t="str">
        <f t="shared" si="7"/>
        <v/>
      </c>
      <c r="Y34" s="35">
        <f t="shared" si="8"/>
        <v>0</v>
      </c>
      <c r="Z34" s="45"/>
      <c r="AA34" s="45"/>
    </row>
    <row r="35" spans="1:27" s="4" customFormat="1" ht="11.25" x14ac:dyDescent="0.25">
      <c r="A35" s="54" t="str">
        <f t="shared" si="9"/>
        <v/>
      </c>
      <c r="B35" s="9" t="str">
        <f>IF('1ERPA'!F32="","",'1ERPA'!F32)</f>
        <v/>
      </c>
      <c r="C35" s="56"/>
      <c r="D35" s="56"/>
      <c r="E35" s="56"/>
      <c r="F35" s="56"/>
      <c r="G35" s="56"/>
      <c r="H35" s="56"/>
      <c r="I35" s="33"/>
      <c r="J35" s="16" t="str">
        <f t="shared" si="0"/>
        <v/>
      </c>
      <c r="K35" s="33"/>
      <c r="L35" s="16" t="str">
        <f t="shared" si="1"/>
        <v/>
      </c>
      <c r="M35" s="33"/>
      <c r="N35" s="16" t="str">
        <f t="shared" si="2"/>
        <v/>
      </c>
      <c r="O35" s="33"/>
      <c r="P35" s="16" t="str">
        <f t="shared" si="3"/>
        <v/>
      </c>
      <c r="Q35" s="33"/>
      <c r="R35" s="16" t="str">
        <f t="shared" si="4"/>
        <v/>
      </c>
      <c r="S35" s="33"/>
      <c r="T35" s="16" t="str">
        <f t="shared" si="5"/>
        <v/>
      </c>
      <c r="U35" s="54"/>
      <c r="V35" s="54"/>
      <c r="W35" s="16" t="str">
        <f t="shared" si="6"/>
        <v/>
      </c>
      <c r="X35" s="35" t="str">
        <f t="shared" si="7"/>
        <v/>
      </c>
      <c r="Y35" s="35">
        <f t="shared" si="8"/>
        <v>0</v>
      </c>
      <c r="Z35" s="45"/>
      <c r="AA35" s="45"/>
    </row>
    <row r="36" spans="1:27" s="4" customFormat="1" ht="11.25" x14ac:dyDescent="0.25">
      <c r="A36" s="54" t="str">
        <f t="shared" si="9"/>
        <v/>
      </c>
      <c r="B36" s="9" t="str">
        <f>IF('1ERPA'!F33="","",'1ERPA'!F33)</f>
        <v/>
      </c>
      <c r="C36" s="56"/>
      <c r="D36" s="56"/>
      <c r="E36" s="56"/>
      <c r="F36" s="56"/>
      <c r="G36" s="56"/>
      <c r="H36" s="56"/>
      <c r="I36" s="33"/>
      <c r="J36" s="16" t="str">
        <f t="shared" si="0"/>
        <v/>
      </c>
      <c r="K36" s="33"/>
      <c r="L36" s="16" t="str">
        <f t="shared" si="1"/>
        <v/>
      </c>
      <c r="M36" s="33"/>
      <c r="N36" s="16" t="str">
        <f t="shared" si="2"/>
        <v/>
      </c>
      <c r="O36" s="33"/>
      <c r="P36" s="16" t="str">
        <f t="shared" si="3"/>
        <v/>
      </c>
      <c r="Q36" s="33"/>
      <c r="R36" s="16" t="str">
        <f t="shared" si="4"/>
        <v/>
      </c>
      <c r="S36" s="33"/>
      <c r="T36" s="16" t="str">
        <f t="shared" si="5"/>
        <v/>
      </c>
      <c r="U36" s="54"/>
      <c r="V36" s="54"/>
      <c r="W36" s="16" t="str">
        <f t="shared" si="6"/>
        <v/>
      </c>
      <c r="X36" s="35" t="str">
        <f t="shared" si="7"/>
        <v/>
      </c>
      <c r="Y36" s="35">
        <f t="shared" si="8"/>
        <v>0</v>
      </c>
      <c r="Z36" s="45"/>
      <c r="AA36" s="45"/>
    </row>
    <row r="37" spans="1:27" s="4" customFormat="1" ht="11.25" x14ac:dyDescent="0.25">
      <c r="A37" s="54" t="str">
        <f t="shared" si="9"/>
        <v/>
      </c>
      <c r="B37" s="9" t="str">
        <f>IF('1ERPA'!F34="","",'1ERPA'!F34)</f>
        <v/>
      </c>
      <c r="C37" s="56"/>
      <c r="D37" s="56"/>
      <c r="E37" s="56"/>
      <c r="F37" s="56"/>
      <c r="G37" s="56"/>
      <c r="H37" s="56"/>
      <c r="I37" s="33"/>
      <c r="J37" s="16" t="str">
        <f t="shared" si="0"/>
        <v/>
      </c>
      <c r="K37" s="33"/>
      <c r="L37" s="16" t="str">
        <f t="shared" si="1"/>
        <v/>
      </c>
      <c r="M37" s="33"/>
      <c r="N37" s="16" t="str">
        <f t="shared" si="2"/>
        <v/>
      </c>
      <c r="O37" s="33"/>
      <c r="P37" s="16" t="str">
        <f t="shared" si="3"/>
        <v/>
      </c>
      <c r="Q37" s="33"/>
      <c r="R37" s="16" t="str">
        <f t="shared" si="4"/>
        <v/>
      </c>
      <c r="S37" s="33"/>
      <c r="T37" s="16" t="str">
        <f t="shared" si="5"/>
        <v/>
      </c>
      <c r="U37" s="54"/>
      <c r="V37" s="54"/>
      <c r="W37" s="16" t="str">
        <f t="shared" si="6"/>
        <v/>
      </c>
      <c r="X37" s="35" t="str">
        <f t="shared" si="7"/>
        <v/>
      </c>
      <c r="Y37" s="35">
        <f t="shared" si="8"/>
        <v>0</v>
      </c>
      <c r="Z37" s="45"/>
      <c r="AA37" s="45"/>
    </row>
    <row r="38" spans="1:27" s="4" customFormat="1" ht="11.25" x14ac:dyDescent="0.25">
      <c r="A38" s="54" t="str">
        <f>IF(B38="","",A37+1)</f>
        <v/>
      </c>
      <c r="B38" s="9" t="str">
        <f>IF('1ERPA'!F35="","",'1ERPA'!F35)</f>
        <v/>
      </c>
      <c r="C38" s="56"/>
      <c r="D38" s="56"/>
      <c r="E38" s="56"/>
      <c r="F38" s="56"/>
      <c r="G38" s="56"/>
      <c r="H38" s="56"/>
      <c r="I38" s="33"/>
      <c r="J38" s="16" t="str">
        <f t="shared" si="0"/>
        <v/>
      </c>
      <c r="K38" s="33"/>
      <c r="L38" s="16" t="str">
        <f t="shared" si="1"/>
        <v/>
      </c>
      <c r="M38" s="33"/>
      <c r="N38" s="16" t="str">
        <f t="shared" si="2"/>
        <v/>
      </c>
      <c r="O38" s="33"/>
      <c r="P38" s="16" t="str">
        <f t="shared" si="3"/>
        <v/>
      </c>
      <c r="Q38" s="33"/>
      <c r="R38" s="16" t="str">
        <f t="shared" si="4"/>
        <v/>
      </c>
      <c r="S38" s="33"/>
      <c r="T38" s="16" t="str">
        <f t="shared" si="5"/>
        <v/>
      </c>
      <c r="U38" s="54"/>
      <c r="V38" s="54"/>
      <c r="W38" s="16" t="str">
        <f t="shared" si="6"/>
        <v/>
      </c>
      <c r="X38" s="35" t="str">
        <f t="shared" si="7"/>
        <v/>
      </c>
      <c r="Y38" s="35">
        <f t="shared" si="8"/>
        <v>0</v>
      </c>
      <c r="Z38" s="45"/>
      <c r="AA38" s="45"/>
    </row>
    <row r="39" spans="1:27" s="4" customFormat="1" ht="11.25" x14ac:dyDescent="0.25">
      <c r="A39" s="54" t="str">
        <f t="shared" si="9"/>
        <v/>
      </c>
      <c r="B39" s="9" t="str">
        <f>IF('1ERPA'!F36="","",'1ERPA'!F36)</f>
        <v/>
      </c>
      <c r="C39" s="56"/>
      <c r="D39" s="56"/>
      <c r="E39" s="56"/>
      <c r="F39" s="56"/>
      <c r="G39" s="56"/>
      <c r="H39" s="56"/>
      <c r="I39" s="33"/>
      <c r="J39" s="16" t="str">
        <f t="shared" si="0"/>
        <v/>
      </c>
      <c r="K39" s="33"/>
      <c r="L39" s="16" t="str">
        <f t="shared" si="1"/>
        <v/>
      </c>
      <c r="M39" s="33"/>
      <c r="N39" s="16" t="str">
        <f t="shared" si="2"/>
        <v/>
      </c>
      <c r="O39" s="33"/>
      <c r="P39" s="16" t="str">
        <f t="shared" si="3"/>
        <v/>
      </c>
      <c r="Q39" s="33"/>
      <c r="R39" s="16" t="str">
        <f t="shared" si="4"/>
        <v/>
      </c>
      <c r="S39" s="33"/>
      <c r="T39" s="16" t="str">
        <f t="shared" si="5"/>
        <v/>
      </c>
      <c r="U39" s="54"/>
      <c r="V39" s="54"/>
      <c r="W39" s="16" t="str">
        <f t="shared" si="6"/>
        <v/>
      </c>
      <c r="X39" s="35" t="str">
        <f t="shared" si="7"/>
        <v/>
      </c>
      <c r="Y39" s="35">
        <f t="shared" si="8"/>
        <v>0</v>
      </c>
      <c r="Z39" s="45"/>
      <c r="AA39" s="45"/>
    </row>
    <row r="40" spans="1:27" s="4" customFormat="1" ht="11.25" x14ac:dyDescent="0.25">
      <c r="A40" s="54" t="str">
        <f t="shared" si="9"/>
        <v/>
      </c>
      <c r="B40" s="9" t="str">
        <f>IF('1ERPA'!F37="","",'1ERPA'!F37)</f>
        <v/>
      </c>
      <c r="C40" s="56"/>
      <c r="D40" s="56"/>
      <c r="E40" s="56"/>
      <c r="F40" s="56"/>
      <c r="G40" s="56"/>
      <c r="H40" s="56"/>
      <c r="I40" s="33"/>
      <c r="J40" s="16" t="str">
        <f t="shared" si="0"/>
        <v/>
      </c>
      <c r="K40" s="33"/>
      <c r="L40" s="16" t="str">
        <f t="shared" si="1"/>
        <v/>
      </c>
      <c r="M40" s="33"/>
      <c r="N40" s="16" t="str">
        <f t="shared" si="2"/>
        <v/>
      </c>
      <c r="O40" s="33"/>
      <c r="P40" s="16" t="str">
        <f t="shared" si="3"/>
        <v/>
      </c>
      <c r="Q40" s="33"/>
      <c r="R40" s="16" t="str">
        <f t="shared" si="4"/>
        <v/>
      </c>
      <c r="S40" s="33"/>
      <c r="T40" s="16" t="str">
        <f t="shared" si="5"/>
        <v/>
      </c>
      <c r="U40" s="54"/>
      <c r="V40" s="54"/>
      <c r="W40" s="16" t="str">
        <f t="shared" si="6"/>
        <v/>
      </c>
      <c r="X40" s="35" t="str">
        <f t="shared" si="7"/>
        <v/>
      </c>
      <c r="Y40" s="35">
        <f t="shared" si="8"/>
        <v>0</v>
      </c>
      <c r="Z40" s="45"/>
      <c r="AA40" s="45"/>
    </row>
    <row r="41" spans="1:27" s="4" customFormat="1" ht="11.25" x14ac:dyDescent="0.25">
      <c r="A41" s="54" t="str">
        <f t="shared" si="9"/>
        <v/>
      </c>
      <c r="B41" s="9" t="str">
        <f>IF('1ERPA'!F38="","",'1ERPA'!F38)</f>
        <v/>
      </c>
      <c r="C41" s="56"/>
      <c r="D41" s="56"/>
      <c r="E41" s="56"/>
      <c r="F41" s="56"/>
      <c r="G41" s="56"/>
      <c r="H41" s="56"/>
      <c r="I41" s="33"/>
      <c r="J41" s="16" t="str">
        <f t="shared" si="0"/>
        <v/>
      </c>
      <c r="K41" s="33"/>
      <c r="L41" s="16" t="str">
        <f t="shared" si="1"/>
        <v/>
      </c>
      <c r="M41" s="33"/>
      <c r="N41" s="16" t="str">
        <f t="shared" si="2"/>
        <v/>
      </c>
      <c r="O41" s="33"/>
      <c r="P41" s="16" t="str">
        <f t="shared" si="3"/>
        <v/>
      </c>
      <c r="Q41" s="33"/>
      <c r="R41" s="16" t="str">
        <f t="shared" si="4"/>
        <v/>
      </c>
      <c r="S41" s="33"/>
      <c r="T41" s="16" t="str">
        <f t="shared" si="5"/>
        <v/>
      </c>
      <c r="U41" s="54"/>
      <c r="V41" s="54"/>
      <c r="W41" s="16" t="str">
        <f t="shared" si="6"/>
        <v/>
      </c>
      <c r="X41" s="35" t="str">
        <f t="shared" si="7"/>
        <v/>
      </c>
      <c r="Y41" s="35">
        <f t="shared" si="8"/>
        <v>0</v>
      </c>
      <c r="Z41" s="45"/>
      <c r="AA41" s="45"/>
    </row>
    <row r="42" spans="1:27" s="4" customFormat="1" ht="11.25" x14ac:dyDescent="0.25">
      <c r="A42" s="54" t="str">
        <f t="shared" si="9"/>
        <v/>
      </c>
      <c r="B42" s="9" t="str">
        <f>IF('1ERPA'!F39="","",'1ERPA'!F39)</f>
        <v/>
      </c>
      <c r="C42" s="56"/>
      <c r="D42" s="56"/>
      <c r="E42" s="56"/>
      <c r="F42" s="56"/>
      <c r="G42" s="56"/>
      <c r="H42" s="56"/>
      <c r="I42" s="33"/>
      <c r="J42" s="16" t="str">
        <f t="shared" si="0"/>
        <v/>
      </c>
      <c r="K42" s="33"/>
      <c r="L42" s="16" t="str">
        <f t="shared" si="1"/>
        <v/>
      </c>
      <c r="M42" s="33"/>
      <c r="N42" s="16" t="str">
        <f t="shared" si="2"/>
        <v/>
      </c>
      <c r="O42" s="33"/>
      <c r="P42" s="16" t="str">
        <f t="shared" si="3"/>
        <v/>
      </c>
      <c r="Q42" s="33"/>
      <c r="R42" s="16" t="str">
        <f t="shared" si="4"/>
        <v/>
      </c>
      <c r="S42" s="33"/>
      <c r="T42" s="16" t="str">
        <f t="shared" si="5"/>
        <v/>
      </c>
      <c r="U42" s="54"/>
      <c r="V42" s="54"/>
      <c r="W42" s="16" t="str">
        <f t="shared" si="6"/>
        <v/>
      </c>
      <c r="X42" s="35" t="str">
        <f t="shared" si="7"/>
        <v/>
      </c>
      <c r="Y42" s="35">
        <f t="shared" si="8"/>
        <v>0</v>
      </c>
      <c r="Z42" s="45"/>
      <c r="AA42" s="45"/>
    </row>
    <row r="43" spans="1:27" s="4" customFormat="1" ht="11.25" x14ac:dyDescent="0.25">
      <c r="A43" s="54" t="str">
        <f t="shared" si="9"/>
        <v/>
      </c>
      <c r="B43" s="9" t="str">
        <f>IF('1ERPA'!F40="","",'1ERPA'!F40)</f>
        <v/>
      </c>
      <c r="C43" s="56"/>
      <c r="D43" s="56"/>
      <c r="E43" s="56"/>
      <c r="F43" s="56"/>
      <c r="G43" s="56"/>
      <c r="H43" s="56"/>
      <c r="I43" s="33"/>
      <c r="J43" s="16" t="str">
        <f t="shared" si="0"/>
        <v/>
      </c>
      <c r="K43" s="33"/>
      <c r="L43" s="16" t="str">
        <f t="shared" si="1"/>
        <v/>
      </c>
      <c r="M43" s="33"/>
      <c r="N43" s="16" t="str">
        <f t="shared" si="2"/>
        <v/>
      </c>
      <c r="O43" s="33"/>
      <c r="P43" s="16" t="str">
        <f t="shared" si="3"/>
        <v/>
      </c>
      <c r="Q43" s="33"/>
      <c r="R43" s="16" t="str">
        <f t="shared" si="4"/>
        <v/>
      </c>
      <c r="S43" s="33"/>
      <c r="T43" s="16" t="str">
        <f t="shared" si="5"/>
        <v/>
      </c>
      <c r="U43" s="54"/>
      <c r="V43" s="54"/>
      <c r="W43" s="16" t="str">
        <f t="shared" si="6"/>
        <v/>
      </c>
      <c r="X43" s="35" t="str">
        <f t="shared" si="7"/>
        <v/>
      </c>
      <c r="Y43" s="35">
        <f t="shared" si="8"/>
        <v>0</v>
      </c>
      <c r="Z43" s="45"/>
      <c r="AA43" s="45"/>
    </row>
    <row r="44" spans="1:27" s="4" customFormat="1" ht="11.25" x14ac:dyDescent="0.25">
      <c r="A44" s="54" t="str">
        <f t="shared" si="9"/>
        <v/>
      </c>
      <c r="B44" s="9" t="str">
        <f>IF('1ERPA'!F41="","",'1ERPA'!F41)</f>
        <v/>
      </c>
      <c r="C44" s="56"/>
      <c r="D44" s="56"/>
      <c r="E44" s="56"/>
      <c r="F44" s="56"/>
      <c r="G44" s="56"/>
      <c r="H44" s="56"/>
      <c r="I44" s="33"/>
      <c r="J44" s="16" t="str">
        <f t="shared" si="0"/>
        <v/>
      </c>
      <c r="K44" s="33"/>
      <c r="L44" s="16" t="str">
        <f t="shared" si="1"/>
        <v/>
      </c>
      <c r="M44" s="33"/>
      <c r="N44" s="16" t="str">
        <f t="shared" si="2"/>
        <v/>
      </c>
      <c r="O44" s="33"/>
      <c r="P44" s="16" t="str">
        <f t="shared" si="3"/>
        <v/>
      </c>
      <c r="Q44" s="33"/>
      <c r="R44" s="16" t="str">
        <f t="shared" si="4"/>
        <v/>
      </c>
      <c r="S44" s="33"/>
      <c r="T44" s="16" t="str">
        <f t="shared" si="5"/>
        <v/>
      </c>
      <c r="U44" s="54"/>
      <c r="V44" s="54"/>
      <c r="W44" s="16" t="str">
        <f t="shared" si="6"/>
        <v/>
      </c>
      <c r="X44" s="35" t="str">
        <f t="shared" si="7"/>
        <v/>
      </c>
      <c r="Y44" s="35">
        <f t="shared" si="8"/>
        <v>0</v>
      </c>
      <c r="Z44" s="45"/>
      <c r="AA44" s="45"/>
    </row>
    <row r="45" spans="1:27" s="4" customFormat="1" ht="11.25" x14ac:dyDescent="0.25">
      <c r="A45" s="54" t="str">
        <f t="shared" si="9"/>
        <v/>
      </c>
      <c r="B45" s="9" t="str">
        <f>IF('1ERPA'!F42="","",'1ERPA'!F42)</f>
        <v/>
      </c>
      <c r="C45" s="56"/>
      <c r="D45" s="56"/>
      <c r="E45" s="56"/>
      <c r="F45" s="56"/>
      <c r="G45" s="56"/>
      <c r="H45" s="56"/>
      <c r="I45" s="33"/>
      <c r="J45" s="16" t="str">
        <f t="shared" si="0"/>
        <v/>
      </c>
      <c r="K45" s="33"/>
      <c r="L45" s="16" t="str">
        <f t="shared" si="1"/>
        <v/>
      </c>
      <c r="M45" s="33"/>
      <c r="N45" s="16" t="str">
        <f t="shared" si="2"/>
        <v/>
      </c>
      <c r="O45" s="33"/>
      <c r="P45" s="16" t="str">
        <f t="shared" si="3"/>
        <v/>
      </c>
      <c r="Q45" s="33"/>
      <c r="R45" s="16" t="str">
        <f t="shared" si="4"/>
        <v/>
      </c>
      <c r="S45" s="33"/>
      <c r="T45" s="16" t="str">
        <f t="shared" si="5"/>
        <v/>
      </c>
      <c r="U45" s="54"/>
      <c r="V45" s="54"/>
      <c r="W45" s="16" t="str">
        <f t="shared" si="6"/>
        <v/>
      </c>
      <c r="X45" s="35" t="str">
        <f t="shared" si="7"/>
        <v/>
      </c>
      <c r="Y45" s="35">
        <f t="shared" si="8"/>
        <v>0</v>
      </c>
      <c r="Z45" s="45"/>
      <c r="AA45" s="45"/>
    </row>
    <row r="46" spans="1:27" s="4" customFormat="1" ht="11.25" x14ac:dyDescent="0.25">
      <c r="A46" s="54" t="str">
        <f t="shared" si="9"/>
        <v/>
      </c>
      <c r="B46" s="9" t="str">
        <f>IF('1ERPA'!F43="","",'1ERPA'!F43)</f>
        <v/>
      </c>
      <c r="C46" s="56"/>
      <c r="D46" s="56"/>
      <c r="E46" s="56"/>
      <c r="F46" s="56"/>
      <c r="G46" s="56"/>
      <c r="H46" s="56"/>
      <c r="I46" s="33"/>
      <c r="J46" s="16" t="str">
        <f t="shared" si="0"/>
        <v/>
      </c>
      <c r="K46" s="33"/>
      <c r="L46" s="16" t="str">
        <f t="shared" si="1"/>
        <v/>
      </c>
      <c r="M46" s="33"/>
      <c r="N46" s="16" t="str">
        <f t="shared" si="2"/>
        <v/>
      </c>
      <c r="O46" s="33"/>
      <c r="P46" s="16" t="str">
        <f t="shared" si="3"/>
        <v/>
      </c>
      <c r="Q46" s="33"/>
      <c r="R46" s="16" t="str">
        <f t="shared" si="4"/>
        <v/>
      </c>
      <c r="S46" s="33"/>
      <c r="T46" s="16" t="str">
        <f t="shared" si="5"/>
        <v/>
      </c>
      <c r="U46" s="54"/>
      <c r="V46" s="54"/>
      <c r="W46" s="16" t="str">
        <f t="shared" si="6"/>
        <v/>
      </c>
      <c r="X46" s="35" t="str">
        <f t="shared" si="7"/>
        <v/>
      </c>
      <c r="Y46" s="35">
        <f t="shared" si="8"/>
        <v>0</v>
      </c>
      <c r="Z46" s="45"/>
      <c r="AA46" s="45"/>
    </row>
    <row r="47" spans="1:27" s="4" customFormat="1" ht="11.25" x14ac:dyDescent="0.25">
      <c r="A47" s="54" t="str">
        <f t="shared" si="9"/>
        <v/>
      </c>
      <c r="B47" s="9" t="str">
        <f>IF('1ERPA'!F44="","",'1ERPA'!F44)</f>
        <v/>
      </c>
      <c r="C47" s="56"/>
      <c r="D47" s="56"/>
      <c r="E47" s="56"/>
      <c r="F47" s="56"/>
      <c r="G47" s="56"/>
      <c r="H47" s="56"/>
      <c r="I47" s="33"/>
      <c r="J47" s="16" t="str">
        <f t="shared" si="0"/>
        <v/>
      </c>
      <c r="K47" s="33"/>
      <c r="L47" s="16" t="str">
        <f t="shared" si="1"/>
        <v/>
      </c>
      <c r="M47" s="33"/>
      <c r="N47" s="16" t="str">
        <f t="shared" si="2"/>
        <v/>
      </c>
      <c r="O47" s="33"/>
      <c r="P47" s="16" t="str">
        <f t="shared" si="3"/>
        <v/>
      </c>
      <c r="Q47" s="33"/>
      <c r="R47" s="16" t="str">
        <f t="shared" si="4"/>
        <v/>
      </c>
      <c r="S47" s="33"/>
      <c r="T47" s="16" t="str">
        <f t="shared" si="5"/>
        <v/>
      </c>
      <c r="U47" s="54"/>
      <c r="V47" s="54"/>
      <c r="W47" s="16" t="str">
        <f t="shared" si="6"/>
        <v/>
      </c>
      <c r="X47" s="35" t="str">
        <f t="shared" si="7"/>
        <v/>
      </c>
      <c r="Y47" s="35">
        <f t="shared" si="8"/>
        <v>0</v>
      </c>
      <c r="Z47" s="45"/>
      <c r="AA47" s="45"/>
    </row>
    <row r="48" spans="1:27" s="4" customFormat="1" ht="11.25" x14ac:dyDescent="0.25">
      <c r="A48" s="54" t="str">
        <f t="shared" si="9"/>
        <v/>
      </c>
      <c r="B48" s="9" t="str">
        <f>IF('1ERPA'!F45="","",'1ERPA'!F45)</f>
        <v/>
      </c>
      <c r="C48" s="56"/>
      <c r="D48" s="56"/>
      <c r="E48" s="56"/>
      <c r="F48" s="56"/>
      <c r="G48" s="56"/>
      <c r="H48" s="56"/>
      <c r="I48" s="33"/>
      <c r="J48" s="16" t="str">
        <f t="shared" si="0"/>
        <v/>
      </c>
      <c r="K48" s="33"/>
      <c r="L48" s="16" t="str">
        <f t="shared" si="1"/>
        <v/>
      </c>
      <c r="M48" s="33"/>
      <c r="N48" s="16" t="str">
        <f t="shared" si="2"/>
        <v/>
      </c>
      <c r="O48" s="33"/>
      <c r="P48" s="16" t="str">
        <f t="shared" si="3"/>
        <v/>
      </c>
      <c r="Q48" s="33"/>
      <c r="R48" s="16" t="str">
        <f t="shared" si="4"/>
        <v/>
      </c>
      <c r="S48" s="33"/>
      <c r="T48" s="16" t="str">
        <f t="shared" si="5"/>
        <v/>
      </c>
      <c r="U48" s="54"/>
      <c r="V48" s="54"/>
      <c r="W48" s="16" t="str">
        <f t="shared" si="6"/>
        <v/>
      </c>
      <c r="X48" s="35" t="str">
        <f t="shared" si="7"/>
        <v/>
      </c>
      <c r="Y48" s="35">
        <f t="shared" si="8"/>
        <v>0</v>
      </c>
      <c r="Z48" s="45"/>
      <c r="AA48" s="45"/>
    </row>
    <row r="49" spans="1:27" s="4" customFormat="1" ht="11.25" x14ac:dyDescent="0.25">
      <c r="A49" s="54" t="str">
        <f t="shared" si="9"/>
        <v/>
      </c>
      <c r="B49" s="9" t="str">
        <f>IF('1ERPA'!F46="","",'1ERPA'!F46)</f>
        <v/>
      </c>
      <c r="C49" s="56"/>
      <c r="D49" s="56"/>
      <c r="E49" s="56"/>
      <c r="F49" s="56"/>
      <c r="G49" s="56"/>
      <c r="H49" s="56"/>
      <c r="I49" s="33"/>
      <c r="J49" s="16" t="str">
        <f t="shared" si="0"/>
        <v/>
      </c>
      <c r="K49" s="33"/>
      <c r="L49" s="16" t="str">
        <f t="shared" si="1"/>
        <v/>
      </c>
      <c r="M49" s="33"/>
      <c r="N49" s="16" t="str">
        <f t="shared" si="2"/>
        <v/>
      </c>
      <c r="O49" s="33"/>
      <c r="P49" s="16" t="str">
        <f t="shared" si="3"/>
        <v/>
      </c>
      <c r="Q49" s="33"/>
      <c r="R49" s="16" t="str">
        <f t="shared" si="4"/>
        <v/>
      </c>
      <c r="S49" s="33"/>
      <c r="T49" s="16" t="str">
        <f t="shared" si="5"/>
        <v/>
      </c>
      <c r="U49" s="54"/>
      <c r="V49" s="54"/>
      <c r="W49" s="16" t="str">
        <f t="shared" si="6"/>
        <v/>
      </c>
      <c r="X49" s="35" t="str">
        <f t="shared" si="7"/>
        <v/>
      </c>
      <c r="Y49" s="35">
        <f t="shared" si="8"/>
        <v>0</v>
      </c>
      <c r="Z49" s="45"/>
      <c r="AA49" s="45"/>
    </row>
    <row r="50" spans="1:27" s="4" customFormat="1" ht="11.25" x14ac:dyDescent="0.25">
      <c r="A50" s="54" t="str">
        <f t="shared" si="9"/>
        <v/>
      </c>
      <c r="B50" s="9" t="str">
        <f>IF('1ERPA'!F47="","",'1ERPA'!F47)</f>
        <v/>
      </c>
      <c r="C50" s="56"/>
      <c r="D50" s="56"/>
      <c r="E50" s="56"/>
      <c r="F50" s="56"/>
      <c r="G50" s="56"/>
      <c r="H50" s="56"/>
      <c r="I50" s="33"/>
      <c r="J50" s="16" t="str">
        <f t="shared" si="0"/>
        <v/>
      </c>
      <c r="K50" s="33"/>
      <c r="L50" s="16" t="str">
        <f t="shared" si="1"/>
        <v/>
      </c>
      <c r="M50" s="33"/>
      <c r="N50" s="16" t="str">
        <f t="shared" si="2"/>
        <v/>
      </c>
      <c r="O50" s="33"/>
      <c r="P50" s="16" t="str">
        <f t="shared" si="3"/>
        <v/>
      </c>
      <c r="Q50" s="33"/>
      <c r="R50" s="16" t="str">
        <f t="shared" si="4"/>
        <v/>
      </c>
      <c r="S50" s="33"/>
      <c r="T50" s="16" t="str">
        <f t="shared" si="5"/>
        <v/>
      </c>
      <c r="U50" s="54"/>
      <c r="V50" s="54"/>
      <c r="W50" s="16" t="str">
        <f t="shared" si="6"/>
        <v/>
      </c>
      <c r="X50" s="35" t="str">
        <f t="shared" si="7"/>
        <v/>
      </c>
      <c r="Y50" s="35">
        <f t="shared" si="8"/>
        <v>0</v>
      </c>
      <c r="Z50" s="45"/>
      <c r="AA50" s="45"/>
    </row>
    <row r="51" spans="1:27" s="44" customFormat="1" x14ac:dyDescent="0.25"/>
    <row r="52" spans="1:27" s="44" customFormat="1" x14ac:dyDescent="0.25"/>
    <row r="53" spans="1:27" s="44" customFormat="1" x14ac:dyDescent="0.25"/>
    <row r="54" spans="1:27" s="44" customFormat="1" x14ac:dyDescent="0.25"/>
    <row r="55" spans="1:27" s="44" customFormat="1" x14ac:dyDescent="0.25"/>
    <row r="56" spans="1:27" s="44" customFormat="1" x14ac:dyDescent="0.25"/>
    <row r="57" spans="1:27" s="44" customFormat="1" x14ac:dyDescent="0.25"/>
    <row r="58" spans="1:27" s="44" customFormat="1" x14ac:dyDescent="0.25"/>
    <row r="59" spans="1:27" s="44" customFormat="1" x14ac:dyDescent="0.25"/>
    <row r="60" spans="1:27" s="44" customFormat="1" x14ac:dyDescent="0.25"/>
    <row r="61" spans="1:27" s="44" customFormat="1" x14ac:dyDescent="0.25"/>
  </sheetData>
  <sheetProtection algorithmName="SHA-512" hashValue="J3TyLcuqYOTZ2bck5a9jJckq1g9WEfskDlwKvMAncp/d9t+xiBSlf/AGYco1ed+hrond6pMcV9cecM12P6MoWw==" saltValue="u6tZ3HzecHptXt9BRbDuAg==" spinCount="100000" sheet="1"/>
  <mergeCells count="27">
    <mergeCell ref="U4:V4"/>
    <mergeCell ref="V5:W5"/>
    <mergeCell ref="E1:W3"/>
    <mergeCell ref="P11:U11"/>
    <mergeCell ref="P12:U12"/>
    <mergeCell ref="A14:A19"/>
    <mergeCell ref="B14:B19"/>
    <mergeCell ref="C14:H14"/>
    <mergeCell ref="I14:R15"/>
    <mergeCell ref="S14:T15"/>
    <mergeCell ref="Q16:R17"/>
    <mergeCell ref="U14:V15"/>
    <mergeCell ref="W14:W19"/>
    <mergeCell ref="D15:F15"/>
    <mergeCell ref="C16:C18"/>
    <mergeCell ref="D16:D18"/>
    <mergeCell ref="E16:E18"/>
    <mergeCell ref="F16:F18"/>
    <mergeCell ref="G16:G18"/>
    <mergeCell ref="S16:T17"/>
    <mergeCell ref="U16:U19"/>
    <mergeCell ref="V16:V19"/>
    <mergeCell ref="H16:H18"/>
    <mergeCell ref="I16:J17"/>
    <mergeCell ref="K16:L17"/>
    <mergeCell ref="M16:N17"/>
    <mergeCell ref="O16:P17"/>
  </mergeCells>
  <dataValidations count="1">
    <dataValidation type="list" allowBlank="1" showErrorMessage="1" errorTitle="Nivel de Dominio" error="Eliga un nivel de la lista" sqref="C20:H50">
      <formula1>"Sin Nivel, Pre-Formal, Receptivo, Resolutivo, Autónomo, Estratégico"</formula1>
    </dataValidation>
  </dataValidations>
  <printOptions horizontalCentered="1" verticalCentered="1" gridLines="1"/>
  <pageMargins left="0.39370078740157483" right="0.39370078740157483" top="0.78740157480314965" bottom="0.39370078740157483" header="0" footer="0"/>
  <pageSetup scale="6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O51"/>
  <sheetViews>
    <sheetView topLeftCell="B1" workbookViewId="0">
      <selection activeCell="B1" sqref="B1"/>
    </sheetView>
  </sheetViews>
  <sheetFormatPr baseColWidth="10" defaultRowHeight="11.25" x14ac:dyDescent="0.25"/>
  <cols>
    <col min="1" max="1" width="0" style="47" hidden="1" customWidth="1"/>
    <col min="2" max="41" width="3.5703125" style="47" customWidth="1"/>
    <col min="42" max="16384" width="11.42578125" style="47"/>
  </cols>
  <sheetData>
    <row r="1" spans="2:41" ht="15" customHeight="1" x14ac:dyDescent="0.25">
      <c r="AA1" s="4"/>
      <c r="AB1" s="4"/>
      <c r="AC1" s="4"/>
      <c r="AD1" s="78" t="str">
        <f>IF('1ERPA'!M5="","",'1ERPA'!M5)</f>
        <v>B</v>
      </c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2:41" x14ac:dyDescent="0.25">
      <c r="AA2" s="4"/>
      <c r="AB2" s="4"/>
      <c r="AC2" s="4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2:41" x14ac:dyDescent="0.25">
      <c r="AB3" s="4"/>
      <c r="AC3" s="4"/>
      <c r="AD3" s="4"/>
      <c r="AE3" s="4"/>
      <c r="AF3" s="78">
        <f>IF(MAX('1ERPA'!A17:A47)=0,"",MAX('1ERPA'!A17:A47))</f>
        <v>4</v>
      </c>
      <c r="AG3" s="78"/>
      <c r="AH3" s="78"/>
      <c r="AI3" s="78"/>
      <c r="AJ3" s="78"/>
      <c r="AK3" s="78"/>
      <c r="AL3" s="78"/>
      <c r="AM3" s="78"/>
      <c r="AN3" s="78"/>
      <c r="AO3" s="78"/>
    </row>
    <row r="4" spans="2:41" x14ac:dyDescent="0.25"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4"/>
      <c r="R4" s="4"/>
      <c r="S4" s="4"/>
    </row>
    <row r="5" spans="2:41" x14ac:dyDescent="0.25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4"/>
      <c r="R5" s="4"/>
      <c r="S5" s="4"/>
    </row>
    <row r="6" spans="2:41" x14ac:dyDescent="0.25"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4"/>
      <c r="R6" s="4"/>
      <c r="S6" s="4"/>
      <c r="T6" s="4"/>
      <c r="U6" s="4"/>
      <c r="V6" s="4"/>
      <c r="W6" s="4"/>
      <c r="X6" s="4"/>
      <c r="Y6" s="4"/>
      <c r="AA6" s="78" t="s">
        <v>87</v>
      </c>
      <c r="AB6" s="78"/>
      <c r="AD6" s="78" t="str">
        <f>'1ERPA'!K7</f>
        <v>PRIMERO</v>
      </c>
      <c r="AE6" s="78"/>
      <c r="AF6" s="78"/>
      <c r="AG6" s="47" t="str">
        <f>IF('1ERPA'!Q7="","",'1ERPA'!Q7)</f>
        <v>B</v>
      </c>
      <c r="AI6" s="121" t="str">
        <f>IF('1ERPA'!AD5="","",'1ERPA'!AD5)</f>
        <v>B</v>
      </c>
      <c r="AJ6" s="121"/>
      <c r="AK6" s="121"/>
      <c r="AL6" s="121"/>
      <c r="AM6" s="121"/>
      <c r="AN6" s="121"/>
    </row>
    <row r="7" spans="2:41" x14ac:dyDescent="0.25"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4"/>
      <c r="R7" s="4"/>
      <c r="S7" s="4"/>
    </row>
    <row r="9" spans="2:41" x14ac:dyDescent="0.25">
      <c r="B9" s="17"/>
      <c r="C9" s="57"/>
      <c r="D9" s="57"/>
      <c r="E9" s="57"/>
      <c r="F9" s="57"/>
      <c r="G9" s="57"/>
      <c r="H9" s="57"/>
      <c r="I9" s="57"/>
      <c r="J9" s="57"/>
      <c r="K9" s="1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17"/>
      <c r="Y9" s="57"/>
      <c r="Z9" s="57"/>
      <c r="AA9" s="57"/>
      <c r="AB9" s="57"/>
      <c r="AC9" s="57"/>
      <c r="AD9" s="57"/>
      <c r="AE9" s="57"/>
      <c r="AF9" s="57"/>
      <c r="AG9" s="17"/>
      <c r="AH9" s="57"/>
      <c r="AI9" s="57"/>
      <c r="AJ9" s="57"/>
      <c r="AK9" s="57"/>
      <c r="AL9" s="57"/>
      <c r="AM9" s="57"/>
      <c r="AN9" s="57"/>
      <c r="AO9" s="18"/>
    </row>
    <row r="10" spans="2:41" ht="15" customHeight="1" x14ac:dyDescent="0.25">
      <c r="B10" s="10"/>
      <c r="C10" s="122" t="s">
        <v>33</v>
      </c>
      <c r="D10" s="122"/>
      <c r="E10" s="122"/>
      <c r="F10" s="122"/>
      <c r="G10" s="122"/>
      <c r="H10" s="122"/>
      <c r="I10" s="122"/>
      <c r="J10" s="60"/>
      <c r="K10" s="10"/>
      <c r="L10" s="122" t="s">
        <v>34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60"/>
      <c r="X10" s="10"/>
      <c r="Y10" s="122" t="s">
        <v>35</v>
      </c>
      <c r="Z10" s="122"/>
      <c r="AA10" s="122"/>
      <c r="AB10" s="122"/>
      <c r="AC10" s="122"/>
      <c r="AD10" s="122"/>
      <c r="AE10" s="122"/>
      <c r="AF10" s="60"/>
      <c r="AG10" s="10"/>
      <c r="AH10" s="122" t="s">
        <v>36</v>
      </c>
      <c r="AI10" s="122"/>
      <c r="AJ10" s="122"/>
      <c r="AK10" s="122"/>
      <c r="AL10" s="122"/>
      <c r="AM10" s="122"/>
      <c r="AN10" s="122"/>
      <c r="AO10" s="19"/>
    </row>
    <row r="11" spans="2:41" x14ac:dyDescent="0.25">
      <c r="B11" s="10"/>
      <c r="C11" s="122"/>
      <c r="D11" s="122"/>
      <c r="E11" s="122"/>
      <c r="F11" s="122"/>
      <c r="G11" s="122"/>
      <c r="H11" s="122"/>
      <c r="I11" s="122"/>
      <c r="J11" s="60"/>
      <c r="K11" s="10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60"/>
      <c r="X11" s="10"/>
      <c r="Y11" s="122"/>
      <c r="Z11" s="122"/>
      <c r="AA11" s="122"/>
      <c r="AB11" s="122"/>
      <c r="AC11" s="122"/>
      <c r="AD11" s="122"/>
      <c r="AE11" s="122"/>
      <c r="AF11" s="60"/>
      <c r="AG11" s="10"/>
      <c r="AH11" s="122"/>
      <c r="AI11" s="122"/>
      <c r="AJ11" s="122"/>
      <c r="AK11" s="122"/>
      <c r="AL11" s="122"/>
      <c r="AM11" s="122"/>
      <c r="AN11" s="122"/>
      <c r="AO11" s="19"/>
    </row>
    <row r="12" spans="2:41" x14ac:dyDescent="0.25">
      <c r="B12" s="10"/>
      <c r="C12" s="122"/>
      <c r="D12" s="122"/>
      <c r="E12" s="122"/>
      <c r="F12" s="122"/>
      <c r="G12" s="122"/>
      <c r="H12" s="122"/>
      <c r="I12" s="122"/>
      <c r="J12" s="60"/>
      <c r="K12" s="10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60"/>
      <c r="X12" s="10"/>
      <c r="Y12" s="122"/>
      <c r="Z12" s="122"/>
      <c r="AA12" s="122"/>
      <c r="AB12" s="122"/>
      <c r="AC12" s="122"/>
      <c r="AD12" s="122"/>
      <c r="AE12" s="122"/>
      <c r="AF12" s="60"/>
      <c r="AG12" s="10"/>
      <c r="AH12" s="122"/>
      <c r="AI12" s="122"/>
      <c r="AJ12" s="122"/>
      <c r="AK12" s="122"/>
      <c r="AL12" s="122"/>
      <c r="AM12" s="122"/>
      <c r="AN12" s="122"/>
      <c r="AO12" s="19"/>
    </row>
    <row r="13" spans="2:41" x14ac:dyDescent="0.25">
      <c r="B13" s="10"/>
      <c r="D13" s="60"/>
      <c r="E13" s="60"/>
      <c r="F13" s="60"/>
      <c r="G13" s="60"/>
      <c r="H13" s="60"/>
      <c r="I13" s="60"/>
      <c r="J13" s="60"/>
      <c r="K13" s="1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10"/>
      <c r="Y13" s="60"/>
      <c r="Z13" s="60"/>
      <c r="AA13" s="60"/>
      <c r="AB13" s="60"/>
      <c r="AC13" s="60"/>
      <c r="AD13" s="60"/>
      <c r="AE13" s="60"/>
      <c r="AF13" s="60"/>
      <c r="AG13" s="10"/>
      <c r="AH13" s="60"/>
      <c r="AI13" s="60"/>
      <c r="AJ13" s="60"/>
      <c r="AK13" s="60"/>
      <c r="AL13" s="60"/>
      <c r="AM13" s="60"/>
      <c r="AO13" s="19"/>
    </row>
    <row r="14" spans="2:41" x14ac:dyDescent="0.25">
      <c r="B14" s="10"/>
      <c r="D14" s="49" t="s">
        <v>37</v>
      </c>
      <c r="E14" s="49" t="s">
        <v>38</v>
      </c>
      <c r="F14" s="49" t="s">
        <v>39</v>
      </c>
      <c r="G14" s="49" t="s">
        <v>40</v>
      </c>
      <c r="H14" s="49" t="s">
        <v>31</v>
      </c>
      <c r="I14" s="60"/>
      <c r="J14" s="60"/>
      <c r="K14" s="10"/>
      <c r="L14" s="60"/>
      <c r="M14" s="60"/>
      <c r="N14" s="49">
        <f>AF3</f>
        <v>4</v>
      </c>
      <c r="O14" s="49" t="s">
        <v>38</v>
      </c>
      <c r="P14" s="20">
        <f>'3ERPA'!AK15</f>
        <v>5</v>
      </c>
      <c r="Q14" s="49" t="s">
        <v>40</v>
      </c>
      <c r="R14" s="49">
        <f>'3ERPA'!AL15</f>
        <v>0</v>
      </c>
      <c r="S14" s="122" t="s">
        <v>41</v>
      </c>
      <c r="T14" s="123">
        <f>IF(N15=0,0,((N14*P14)-R14)/N15)</f>
        <v>4</v>
      </c>
      <c r="U14" s="59"/>
      <c r="V14" s="60"/>
      <c r="W14" s="60"/>
      <c r="X14" s="10"/>
      <c r="Y14" s="60"/>
      <c r="Z14" s="60"/>
      <c r="AA14" s="49" t="s">
        <v>42</v>
      </c>
      <c r="AB14" s="49" t="s">
        <v>38</v>
      </c>
      <c r="AC14" s="49">
        <v>100</v>
      </c>
      <c r="AD14" s="60"/>
      <c r="AE14" s="60"/>
      <c r="AF14" s="60"/>
      <c r="AG14" s="10"/>
      <c r="AH14" s="60"/>
      <c r="AI14" s="49">
        <f>COUNTIF('3ERPA'!AO16:AO47,"&gt;=6")</f>
        <v>5</v>
      </c>
      <c r="AJ14" s="49" t="s">
        <v>38</v>
      </c>
      <c r="AK14" s="49">
        <v>100</v>
      </c>
      <c r="AL14" s="122" t="s">
        <v>41</v>
      </c>
      <c r="AM14" s="123">
        <f>IF(AI15="",0,(AI14*AK14)/AI15)</f>
        <v>125</v>
      </c>
      <c r="AO14" s="21"/>
    </row>
    <row r="15" spans="2:41" x14ac:dyDescent="0.25">
      <c r="B15" s="10"/>
      <c r="D15" s="122" t="s">
        <v>39</v>
      </c>
      <c r="E15" s="122"/>
      <c r="F15" s="122"/>
      <c r="G15" s="122"/>
      <c r="H15" s="122"/>
      <c r="I15" s="60"/>
      <c r="J15" s="60"/>
      <c r="K15" s="10"/>
      <c r="L15" s="60"/>
      <c r="M15" s="60"/>
      <c r="N15" s="123">
        <f>'3ERPA'!AK15</f>
        <v>5</v>
      </c>
      <c r="O15" s="122"/>
      <c r="P15" s="122"/>
      <c r="Q15" s="122"/>
      <c r="R15" s="122"/>
      <c r="S15" s="122"/>
      <c r="T15" s="123"/>
      <c r="U15" s="59"/>
      <c r="V15" s="60"/>
      <c r="W15" s="60"/>
      <c r="X15" s="10"/>
      <c r="Y15" s="60"/>
      <c r="Z15" s="60"/>
      <c r="AA15" s="122" t="s">
        <v>37</v>
      </c>
      <c r="AB15" s="122"/>
      <c r="AC15" s="122"/>
      <c r="AD15" s="60"/>
      <c r="AE15" s="60"/>
      <c r="AF15" s="60"/>
      <c r="AG15" s="10"/>
      <c r="AH15" s="60"/>
      <c r="AI15" s="122">
        <f>AF3</f>
        <v>4</v>
      </c>
      <c r="AJ15" s="122"/>
      <c r="AK15" s="122"/>
      <c r="AL15" s="122"/>
      <c r="AM15" s="123"/>
      <c r="AO15" s="21"/>
    </row>
    <row r="16" spans="2:41" x14ac:dyDescent="0.25">
      <c r="B16" s="10"/>
      <c r="C16" s="60"/>
      <c r="D16" s="60"/>
      <c r="E16" s="60"/>
      <c r="F16" s="60"/>
      <c r="G16" s="60"/>
      <c r="H16" s="60"/>
      <c r="I16" s="60"/>
      <c r="J16" s="60"/>
      <c r="K16" s="10"/>
      <c r="L16" s="60"/>
      <c r="M16" s="60"/>
      <c r="N16" s="59"/>
      <c r="O16" s="60"/>
      <c r="P16" s="60"/>
      <c r="Q16" s="60"/>
      <c r="R16" s="60"/>
      <c r="S16" s="60"/>
      <c r="T16" s="59"/>
      <c r="U16" s="59"/>
      <c r="V16" s="60"/>
      <c r="W16" s="60"/>
      <c r="X16" s="10"/>
      <c r="Y16" s="60"/>
      <c r="Z16" s="60"/>
      <c r="AA16" s="60"/>
      <c r="AB16" s="60"/>
      <c r="AC16" s="60"/>
      <c r="AD16" s="60"/>
      <c r="AE16" s="60"/>
      <c r="AF16" s="60"/>
      <c r="AG16" s="10"/>
      <c r="AH16" s="60"/>
      <c r="AI16" s="60"/>
      <c r="AJ16" s="60"/>
      <c r="AK16" s="60"/>
      <c r="AL16" s="60"/>
      <c r="AM16" s="60"/>
      <c r="AN16" s="59"/>
      <c r="AO16" s="21"/>
    </row>
    <row r="17" spans="2:41" x14ac:dyDescent="0.25">
      <c r="B17" s="17"/>
      <c r="C17" s="57"/>
      <c r="D17" s="57"/>
      <c r="E17" s="57"/>
      <c r="F17" s="57"/>
      <c r="G17" s="57"/>
      <c r="H17" s="57"/>
      <c r="I17" s="57"/>
      <c r="J17" s="18"/>
      <c r="K17" s="1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18"/>
      <c r="X17" s="17"/>
      <c r="Y17" s="57"/>
      <c r="Z17" s="57"/>
      <c r="AA17" s="57"/>
      <c r="AB17" s="57"/>
      <c r="AC17" s="57"/>
      <c r="AD17" s="57"/>
      <c r="AE17" s="57"/>
      <c r="AF17" s="18"/>
      <c r="AG17" s="17"/>
      <c r="AH17" s="57"/>
      <c r="AI17" s="57"/>
      <c r="AJ17" s="57"/>
      <c r="AK17" s="57"/>
      <c r="AL17" s="57"/>
      <c r="AM17" s="57"/>
      <c r="AN17" s="57"/>
      <c r="AO17" s="18"/>
    </row>
    <row r="18" spans="2:41" ht="15" customHeight="1" x14ac:dyDescent="0.25">
      <c r="B18" s="10"/>
      <c r="C18" s="122" t="s">
        <v>43</v>
      </c>
      <c r="D18" s="122"/>
      <c r="E18" s="122"/>
      <c r="F18" s="122"/>
      <c r="G18" s="122"/>
      <c r="H18" s="122"/>
      <c r="I18" s="122"/>
      <c r="J18" s="19"/>
      <c r="K18" s="10"/>
      <c r="L18" s="122" t="s">
        <v>34</v>
      </c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9"/>
      <c r="X18" s="10"/>
      <c r="Y18" s="124" t="s">
        <v>44</v>
      </c>
      <c r="Z18" s="124"/>
      <c r="AA18" s="124"/>
      <c r="AB18" s="124"/>
      <c r="AC18" s="124"/>
      <c r="AD18" s="124"/>
      <c r="AE18" s="124"/>
      <c r="AF18" s="19"/>
      <c r="AG18" s="10"/>
      <c r="AH18" s="122" t="s">
        <v>36</v>
      </c>
      <c r="AI18" s="122"/>
      <c r="AJ18" s="122"/>
      <c r="AK18" s="122"/>
      <c r="AL18" s="122"/>
      <c r="AM18" s="122"/>
      <c r="AN18" s="122"/>
      <c r="AO18" s="19"/>
    </row>
    <row r="19" spans="2:41" x14ac:dyDescent="0.25">
      <c r="B19" s="10"/>
      <c r="C19" s="122"/>
      <c r="D19" s="122"/>
      <c r="E19" s="122"/>
      <c r="F19" s="122"/>
      <c r="G19" s="122"/>
      <c r="H19" s="122"/>
      <c r="I19" s="122"/>
      <c r="J19" s="19"/>
      <c r="K19" s="10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9"/>
      <c r="X19" s="10"/>
      <c r="Y19" s="124"/>
      <c r="Z19" s="124"/>
      <c r="AA19" s="124"/>
      <c r="AB19" s="124"/>
      <c r="AC19" s="124"/>
      <c r="AD19" s="124"/>
      <c r="AE19" s="124"/>
      <c r="AF19" s="19"/>
      <c r="AG19" s="10"/>
      <c r="AH19" s="122"/>
      <c r="AI19" s="122"/>
      <c r="AJ19" s="122"/>
      <c r="AK19" s="122"/>
      <c r="AL19" s="122"/>
      <c r="AM19" s="122"/>
      <c r="AN19" s="122"/>
      <c r="AO19" s="19"/>
    </row>
    <row r="20" spans="2:41" x14ac:dyDescent="0.25">
      <c r="B20" s="10"/>
      <c r="C20" s="122"/>
      <c r="D20" s="122"/>
      <c r="E20" s="122"/>
      <c r="F20" s="122"/>
      <c r="G20" s="122"/>
      <c r="H20" s="122"/>
      <c r="I20" s="122"/>
      <c r="J20" s="19"/>
      <c r="K20" s="10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22"/>
      <c r="X20" s="23"/>
      <c r="Y20" s="124"/>
      <c r="Z20" s="124"/>
      <c r="AA20" s="124"/>
      <c r="AB20" s="124"/>
      <c r="AC20" s="124"/>
      <c r="AD20" s="124"/>
      <c r="AE20" s="124"/>
      <c r="AF20" s="22"/>
      <c r="AG20" s="23"/>
      <c r="AH20" s="122"/>
      <c r="AI20" s="122"/>
      <c r="AJ20" s="122"/>
      <c r="AK20" s="122"/>
      <c r="AL20" s="122"/>
      <c r="AM20" s="122"/>
      <c r="AN20" s="122"/>
      <c r="AO20" s="19"/>
    </row>
    <row r="21" spans="2:41" x14ac:dyDescent="0.25">
      <c r="B21" s="10"/>
      <c r="C21" s="60"/>
      <c r="D21" s="60"/>
      <c r="E21" s="60"/>
      <c r="F21" s="60"/>
      <c r="G21" s="60"/>
      <c r="H21" s="60"/>
      <c r="I21" s="60"/>
      <c r="J21" s="19"/>
      <c r="K21" s="1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9"/>
      <c r="X21" s="10"/>
      <c r="Y21" s="60"/>
      <c r="Z21" s="60"/>
      <c r="AA21" s="60"/>
      <c r="AB21" s="60"/>
      <c r="AC21" s="60"/>
      <c r="AD21" s="60"/>
      <c r="AE21" s="60"/>
      <c r="AF21" s="19"/>
      <c r="AG21" s="10"/>
      <c r="AH21" s="60"/>
      <c r="AI21" s="60"/>
      <c r="AJ21" s="60"/>
      <c r="AK21" s="60"/>
      <c r="AL21" s="60"/>
      <c r="AM21" s="60"/>
      <c r="AN21" s="60"/>
      <c r="AO21" s="19"/>
    </row>
    <row r="22" spans="2:41" x14ac:dyDescent="0.25">
      <c r="B22" s="10"/>
      <c r="C22" s="60"/>
      <c r="D22" s="60"/>
      <c r="E22" s="82" t="s">
        <v>45</v>
      </c>
      <c r="F22" s="82"/>
      <c r="G22" s="82"/>
      <c r="H22" s="60"/>
      <c r="I22" s="60"/>
      <c r="J22" s="19"/>
      <c r="K22" s="10"/>
      <c r="L22" s="60"/>
      <c r="M22" s="60"/>
      <c r="N22" s="60"/>
      <c r="O22" s="60"/>
      <c r="P22" s="20">
        <f>SUM('3ERPA'!AN17:AN48)/10</f>
        <v>49</v>
      </c>
      <c r="Q22" s="123" t="s">
        <v>41</v>
      </c>
      <c r="R22" s="123">
        <f>IF(P23="",0,P22/P23)</f>
        <v>12.25</v>
      </c>
      <c r="S22" s="60"/>
      <c r="T22" s="60"/>
      <c r="U22" s="60"/>
      <c r="V22" s="60"/>
      <c r="W22" s="19"/>
      <c r="X22" s="10"/>
      <c r="Y22" s="60"/>
      <c r="Z22" s="60"/>
      <c r="AA22" s="49" t="s">
        <v>46</v>
      </c>
      <c r="AB22" s="49" t="s">
        <v>38</v>
      </c>
      <c r="AC22" s="49">
        <v>100</v>
      </c>
      <c r="AD22" s="60"/>
      <c r="AE22" s="60"/>
      <c r="AF22" s="19"/>
      <c r="AG22" s="10"/>
      <c r="AH22" s="60"/>
      <c r="AI22" s="73">
        <v>2</v>
      </c>
      <c r="AJ22" s="49" t="s">
        <v>38</v>
      </c>
      <c r="AK22" s="49">
        <f>AC22</f>
        <v>100</v>
      </c>
      <c r="AL22" s="122" t="s">
        <v>41</v>
      </c>
      <c r="AM22" s="122">
        <f>IF(AI23="",0,(AI22*AK22)/AI23)</f>
        <v>100</v>
      </c>
      <c r="AN22" s="60"/>
      <c r="AO22" s="19"/>
    </row>
    <row r="23" spans="2:41" x14ac:dyDescent="0.25">
      <c r="B23" s="10"/>
      <c r="C23" s="60"/>
      <c r="D23" s="60"/>
      <c r="E23" s="122" t="s">
        <v>37</v>
      </c>
      <c r="F23" s="122"/>
      <c r="G23" s="122"/>
      <c r="H23" s="60"/>
      <c r="I23" s="60"/>
      <c r="J23" s="19"/>
      <c r="K23" s="10"/>
      <c r="L23" s="60"/>
      <c r="M23" s="60"/>
      <c r="N23" s="60"/>
      <c r="O23" s="60"/>
      <c r="P23" s="60">
        <f>AF3</f>
        <v>4</v>
      </c>
      <c r="Q23" s="123"/>
      <c r="R23" s="123"/>
      <c r="S23" s="60"/>
      <c r="T23" s="60"/>
      <c r="U23" s="60"/>
      <c r="V23" s="60"/>
      <c r="W23" s="19"/>
      <c r="X23" s="10"/>
      <c r="Y23" s="60"/>
      <c r="Z23" s="60"/>
      <c r="AA23" s="122" t="s">
        <v>47</v>
      </c>
      <c r="AB23" s="122"/>
      <c r="AC23" s="122"/>
      <c r="AD23" s="60"/>
      <c r="AE23" s="60"/>
      <c r="AF23" s="19"/>
      <c r="AG23" s="10"/>
      <c r="AH23" s="60"/>
      <c r="AI23" s="125">
        <v>2</v>
      </c>
      <c r="AJ23" s="125"/>
      <c r="AK23" s="125"/>
      <c r="AL23" s="122"/>
      <c r="AM23" s="122"/>
      <c r="AN23" s="60"/>
      <c r="AO23" s="19"/>
    </row>
    <row r="24" spans="2:41" x14ac:dyDescent="0.25">
      <c r="B24" s="24"/>
      <c r="C24" s="49"/>
      <c r="D24" s="49"/>
      <c r="E24" s="49"/>
      <c r="F24" s="49"/>
      <c r="G24" s="49"/>
      <c r="H24" s="49"/>
      <c r="I24" s="49"/>
      <c r="J24" s="25"/>
      <c r="K24" s="24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25"/>
      <c r="X24" s="24"/>
      <c r="Y24" s="49"/>
      <c r="Z24" s="49"/>
      <c r="AA24" s="49"/>
      <c r="AB24" s="49"/>
      <c r="AC24" s="49"/>
      <c r="AD24" s="49"/>
      <c r="AE24" s="49"/>
      <c r="AF24" s="25"/>
      <c r="AG24" s="24"/>
      <c r="AH24" s="49"/>
      <c r="AI24" s="49"/>
      <c r="AJ24" s="49"/>
      <c r="AK24" s="49"/>
      <c r="AL24" s="49"/>
      <c r="AM24" s="49"/>
      <c r="AN24" s="49"/>
      <c r="AO24" s="25"/>
    </row>
    <row r="26" spans="2:41" x14ac:dyDescent="0.25">
      <c r="C26" s="5" t="s">
        <v>48</v>
      </c>
      <c r="K26" s="47" t="s">
        <v>49</v>
      </c>
      <c r="L26" s="4" t="s">
        <v>50</v>
      </c>
      <c r="M26" s="4"/>
      <c r="N26" s="4"/>
      <c r="S26" s="4"/>
      <c r="T26" s="4"/>
    </row>
    <row r="27" spans="2:41" x14ac:dyDescent="0.25">
      <c r="C27" s="47" t="s">
        <v>51</v>
      </c>
      <c r="D27" s="4" t="s">
        <v>52</v>
      </c>
      <c r="E27" s="4"/>
      <c r="F27" s="4"/>
      <c r="G27" s="4"/>
      <c r="H27" s="4"/>
      <c r="K27" s="47" t="s">
        <v>53</v>
      </c>
      <c r="L27" s="4" t="s">
        <v>54</v>
      </c>
      <c r="M27" s="4"/>
      <c r="N27" s="4"/>
      <c r="AE27" s="78" t="s">
        <v>55</v>
      </c>
      <c r="AF27" s="78"/>
      <c r="AG27" s="93">
        <v>17</v>
      </c>
      <c r="AH27" s="78" t="s">
        <v>56</v>
      </c>
      <c r="AI27" s="93" t="s">
        <v>100</v>
      </c>
      <c r="AJ27" s="93"/>
      <c r="AK27" s="93"/>
      <c r="AL27" s="78" t="s">
        <v>56</v>
      </c>
      <c r="AM27" s="93">
        <v>2015</v>
      </c>
      <c r="AN27" s="93"/>
    </row>
    <row r="28" spans="2:41" x14ac:dyDescent="0.25">
      <c r="C28" s="47" t="s">
        <v>22</v>
      </c>
      <c r="D28" s="4" t="s">
        <v>57</v>
      </c>
      <c r="E28" s="4"/>
      <c r="F28" s="4"/>
      <c r="G28" s="4"/>
      <c r="H28" s="4"/>
      <c r="K28" s="47" t="s">
        <v>58</v>
      </c>
      <c r="L28" s="4" t="s">
        <v>59</v>
      </c>
      <c r="M28" s="4"/>
      <c r="N28" s="4"/>
      <c r="S28" s="82" t="str">
        <f>IF('1ERPA'!X10="","",'1ERPA'!X10)</f>
        <v>B</v>
      </c>
      <c r="T28" s="82"/>
      <c r="U28" s="82"/>
      <c r="V28" s="82"/>
      <c r="W28" s="82"/>
      <c r="X28" s="82"/>
      <c r="Y28" s="82"/>
      <c r="Z28" s="82"/>
      <c r="AA28" s="82"/>
      <c r="AB28" s="82"/>
      <c r="AC28" s="82"/>
      <c r="AE28" s="78"/>
      <c r="AF28" s="78"/>
      <c r="AG28" s="93"/>
      <c r="AH28" s="78"/>
      <c r="AI28" s="93"/>
      <c r="AJ28" s="93"/>
      <c r="AK28" s="93"/>
      <c r="AL28" s="78"/>
      <c r="AM28" s="93"/>
      <c r="AN28" s="93"/>
    </row>
    <row r="29" spans="2:41" x14ac:dyDescent="0.25">
      <c r="C29" s="47" t="s">
        <v>60</v>
      </c>
      <c r="D29" s="4" t="s">
        <v>61</v>
      </c>
      <c r="E29" s="4"/>
      <c r="F29" s="4"/>
      <c r="G29" s="4"/>
      <c r="H29" s="4"/>
      <c r="K29" s="47" t="s">
        <v>62</v>
      </c>
      <c r="L29" s="4" t="s">
        <v>63</v>
      </c>
      <c r="M29" s="4"/>
      <c r="N29" s="4"/>
      <c r="S29" s="110" t="s">
        <v>26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E29" s="34" t="s">
        <v>92</v>
      </c>
    </row>
    <row r="31" spans="2:41" x14ac:dyDescent="0.25">
      <c r="B31" s="86" t="s">
        <v>64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2:41" x14ac:dyDescent="0.25">
      <c r="B32" s="86" t="s">
        <v>65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 t="s">
        <v>66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x14ac:dyDescent="0.25">
      <c r="A33" s="47">
        <f t="shared" ref="A33:A38" si="0">A32+1</f>
        <v>1</v>
      </c>
      <c r="B33" s="86" t="str">
        <f>IFERROR(VLOOKUP(A33,'3ERPA'!$E$17:$F$48,2,FALSE),"")</f>
        <v/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26" t="str">
        <f>IF(B33="","",IF(IFERROR(VLOOKUP(B33,'3ERPA'!$F$17:$AO$48,36,FALSE),0)=$AE$29,"SIN DERECHO POR FALTAS",IF(VLOOKUP(B33,'3ERPM'!B20:Y50,22,FALSE)&lt;0.3,IF(VLOOKUP(B33,'3ERPM'!B20:Y50,21,FALSE)&lt;0.3,"NO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8"/>
    </row>
    <row r="34" spans="1:41" x14ac:dyDescent="0.25">
      <c r="A34" s="47">
        <f t="shared" si="0"/>
        <v>2</v>
      </c>
      <c r="B34" s="86" t="str">
        <f>IFERROR(VLOOKUP(A34,'3ERPA'!$E$17:$F$48,2,FALSE),"")</f>
        <v/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26" t="str">
        <f>IF(B34="","",IF(IFERROR(VLOOKUP(B34,'3ERPA'!$F$17:$AO$48,36,FALSE),0)=$AE$29,"SIN DERECHO POR FALTAS",IF(VLOOKUP(B34,'3ERPM'!B21:Y51,22,FALSE)&lt;0.3,IF(VLOOKUP(B34,'3ERPM'!B21:Y51,21,FALSE)&lt;0.3,"NO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8"/>
    </row>
    <row r="35" spans="1:41" x14ac:dyDescent="0.25">
      <c r="A35" s="47">
        <f t="shared" si="0"/>
        <v>3</v>
      </c>
      <c r="B35" s="86" t="str">
        <f>IFERROR(VLOOKUP(A35,'3ERPA'!$E$17:$F$48,2,FALSE),"")</f>
        <v/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126" t="str">
        <f>IF(B35="","",IF(IFERROR(VLOOKUP(B35,'3ERPA'!$F$17:$AO$48,36,FALSE),0)=$AE$29,"SIN DERECHO POR FALTAS",IF(VLOOKUP(B35,'3ERPM'!B22:Y52,22,FALSE)&lt;0.3,IF(VLOOKUP(B35,'3ERPM'!B22:Y52,21,FALSE)&lt;0.3,"NO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8"/>
    </row>
    <row r="36" spans="1:41" x14ac:dyDescent="0.25">
      <c r="A36" s="47">
        <f t="shared" si="0"/>
        <v>4</v>
      </c>
      <c r="B36" s="86" t="str">
        <f>IFERROR(VLOOKUP(A36,'3ERPA'!$E$17:$F$48,2,FALSE),"")</f>
        <v/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26" t="str">
        <f>IF(B36="","",IF(IFERROR(VLOOKUP(B36,'3ERPA'!$F$17:$AO$48,36,FALSE),0)=$AE$29,"SIN DERECHO POR FALTAS",IF(VLOOKUP(B36,'3ERPM'!B24:Y53,22,FALSE)&lt;0.3,IF(VLOOKUP(B36,'3ERPM'!B24:Y53,21,FALSE)&lt;0.3,"NO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8"/>
    </row>
    <row r="37" spans="1:41" x14ac:dyDescent="0.25">
      <c r="A37" s="47">
        <f t="shared" si="0"/>
        <v>5</v>
      </c>
      <c r="B37" s="86" t="str">
        <f>IFERROR(VLOOKUP(A37,'3ERPA'!$E$17:$F$48,2,FALSE),"")</f>
        <v/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26" t="str">
        <f>IF(B37="","",IF(IFERROR(VLOOKUP(B37,'3ERPA'!$F$17:$AO$48,36,FALSE),0)=$AE$29,"SIN DERECHO POR FALTAS",IF(VLOOKUP(B37,'3ERPM'!B25:Y54,22,FALSE)&lt;0.3,IF(VLOOKUP(B37,'3ERPM'!B25:Y54,21,FALSE)&lt;0.3,"NO ENTREGO, LOS INDICADORES DE DESEMPEÑO Y EVIDENCIAS DE APRENDIZAJE NECESARIAS PARA APROBAR","NO ENTREGO, LOS INDICADORES DE DESEMPEÑO NECESARIOS PARA APROBAR"),"NO ENTREGO, LAS EVIDENCIAS DE APRENDIZAJE NECESARIOS PARA APROBAR")))</f>
        <v/>
      </c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8"/>
    </row>
    <row r="38" spans="1:41" x14ac:dyDescent="0.25">
      <c r="A38" s="47">
        <f t="shared" si="0"/>
        <v>6</v>
      </c>
      <c r="B38" s="86" t="str">
        <f>IF('3ERPA'!E16&gt;6,"Y "&amp;'3ERPA'!E16-5&amp;" MÁS REPROBADOS",IFERROR(VLOOKUP(A38,'3ERPA'!$E$17:$F$48,2,FALSE),""))</f>
        <v/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126" t="str">
        <f>IF(IFERROR(VLOOKUP(A38,'3ERPA'!$E$17:$F$48,2,FALSE),"")=B38,IF(B38="","",IF(IFERROR(VLOOKUP(B38,'3ERPA'!$F$17:$AO$48,36,FALSE),0)=$AE$29,"SIN DERECHO POR FALTAS",IF(VLOOKUP(B38,'3ERPM'!B26:Y55,22,FALSE)&lt;0.3,IF(VLOOKUP(B38,'3ERPM'!B26:Y55,21,FALSE)&lt;0.3,"NO ENTREGO, LOS INDICADORES DE DESEMPEÑO Y EVIDENCIAS DE APRENDIZAJE NECESARIAS PARA APROBAR","NO ENTREGO, LOS INDICADORES DE DESEMPEÑO NECESARIOS PARA APROBAR"),"NO ENTREGO, LAS EVIDENCIAS DE APRENDIZAJE NECESARIOS PARA APROBAR"))),"SIN DERECHO POR FALTAS Y/O POR NO ENTREGAR LAS EVIDENCIAS NECESARIAS")</f>
        <v/>
      </c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8"/>
    </row>
    <row r="39" spans="1:41" x14ac:dyDescent="0.25">
      <c r="AC39" s="47" t="str">
        <f>IF('1ERPA'!$C$16&lt;&gt;0,"CONTACTAR A LOS ALUMNOS PARA SABER QUE SUCEDE",IF('1ERPA'!$D$16&lt;&gt;0,"ASESORIAS PARA QUE MEJORE SU CALIFICACIÓN",""))</f>
        <v>ASESORIAS PARA QUE MEJORE SU CALIFICACIÓN</v>
      </c>
    </row>
    <row r="40" spans="1:41" x14ac:dyDescent="0.25">
      <c r="B40" s="86" t="s">
        <v>67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</row>
    <row r="41" spans="1:41" x14ac:dyDescent="0.25">
      <c r="B41" s="86" t="str">
        <f>IF(AND('3ERPA'!C16&gt;0,'3ERPA'!D16=0),"CONTACTAR A LOS ALUMNOS PARA SABER QUE SUCEDE CON SUS ASISTENCIAS",IF(AND('3ERPA'!C16=0,'3ERPA'!D16&gt;0),"ASESORIAS PARA QUE MEJOREN SUS CALIFICACIONES",IF(AND('3ERPA'!C16&gt;0,'3ERPA'!D16&gt;0),"ASESORIAS PARA QUE MEJOREN SUS CALIFICACIONES Y CONTACTAR A LOS ALUMNOS PARA SABER QUE SUCEDE CON SUS ASISTENCIAS","")))</f>
        <v/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:41" x14ac:dyDescent="0.2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</row>
    <row r="43" spans="1:41" x14ac:dyDescent="0.2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x14ac:dyDescent="0.2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</row>
    <row r="45" spans="1:4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x14ac:dyDescent="0.25">
      <c r="B46" s="86" t="s">
        <v>68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  <row r="47" spans="1:41" x14ac:dyDescent="0.25">
      <c r="B47" s="86" t="s">
        <v>69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 t="s">
        <v>70</v>
      </c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</row>
    <row r="48" spans="1:41" x14ac:dyDescent="0.2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2:41" x14ac:dyDescent="0.2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2:41" x14ac:dyDescent="0.2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2:41" x14ac:dyDescent="0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</sheetData>
  <sheetProtection algorithmName="SHA-512" hashValue="GGGe6g2f3J3N60jy8uBuyuzKUjlIfNoKbc4eWutsojurQ318jgsGysC8YTbUSL28uLfzSxZpQ9mFh6TgGDKlOQ==" saltValue="/hB06gZfaRIAIEVXTTqAtQ==" spinCount="100000" sheet="1"/>
  <mergeCells count="69">
    <mergeCell ref="B40:AO40"/>
    <mergeCell ref="B51:U51"/>
    <mergeCell ref="V51:AO51"/>
    <mergeCell ref="B48:U48"/>
    <mergeCell ref="V48:AO48"/>
    <mergeCell ref="B49:U49"/>
    <mergeCell ref="V49:AO49"/>
    <mergeCell ref="B50:U50"/>
    <mergeCell ref="V50:AO50"/>
    <mergeCell ref="B43:AO43"/>
    <mergeCell ref="B44:AO44"/>
    <mergeCell ref="B46:AO46"/>
    <mergeCell ref="B47:U47"/>
    <mergeCell ref="V47:AO47"/>
    <mergeCell ref="B42:AO42"/>
    <mergeCell ref="B31:AO31"/>
    <mergeCell ref="B32:U32"/>
    <mergeCell ref="V32:AO32"/>
    <mergeCell ref="B41:AO41"/>
    <mergeCell ref="B34:U34"/>
    <mergeCell ref="V34:AO34"/>
    <mergeCell ref="B35:U35"/>
    <mergeCell ref="V35:AO35"/>
    <mergeCell ref="B36:U36"/>
    <mergeCell ref="V36:AO36"/>
    <mergeCell ref="B33:U33"/>
    <mergeCell ref="V33:AO33"/>
    <mergeCell ref="B37:U37"/>
    <mergeCell ref="V37:AO37"/>
    <mergeCell ref="B38:U38"/>
    <mergeCell ref="V38:AO38"/>
    <mergeCell ref="S29:AC29"/>
    <mergeCell ref="E22:G22"/>
    <mergeCell ref="Q22:Q23"/>
    <mergeCell ref="R22:R23"/>
    <mergeCell ref="AL22:AL23"/>
    <mergeCell ref="E23:G23"/>
    <mergeCell ref="AA23:AC23"/>
    <mergeCell ref="AI23:AK23"/>
    <mergeCell ref="AE27:AF28"/>
    <mergeCell ref="AG27:AG28"/>
    <mergeCell ref="AH27:AH28"/>
    <mergeCell ref="AI27:AK28"/>
    <mergeCell ref="AL27:AL28"/>
    <mergeCell ref="C18:I20"/>
    <mergeCell ref="L18:V20"/>
    <mergeCell ref="Y18:AE20"/>
    <mergeCell ref="AH18:AN20"/>
    <mergeCell ref="AM27:AN28"/>
    <mergeCell ref="S28:AC28"/>
    <mergeCell ref="AM22:AM23"/>
    <mergeCell ref="C10:I12"/>
    <mergeCell ref="L10:V12"/>
    <mergeCell ref="Y10:AE12"/>
    <mergeCell ref="AH10:AN12"/>
    <mergeCell ref="S14:S15"/>
    <mergeCell ref="T14:T15"/>
    <mergeCell ref="AL14:AL15"/>
    <mergeCell ref="AM14:AM15"/>
    <mergeCell ref="D15:H15"/>
    <mergeCell ref="N15:R15"/>
    <mergeCell ref="AA15:AC15"/>
    <mergeCell ref="AI15:AK15"/>
    <mergeCell ref="AD1:AO2"/>
    <mergeCell ref="AF3:AO3"/>
    <mergeCell ref="F4:P7"/>
    <mergeCell ref="AA6:AB6"/>
    <mergeCell ref="AD6:AF6"/>
    <mergeCell ref="AI6:AN6"/>
  </mergeCells>
  <printOptions horizontalCentered="1" verticalCentered="1"/>
  <pageMargins left="0.39370078740157483" right="0.39370078740157483" top="0.78740157480314965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1ERPA</vt:lpstr>
      <vt:lpstr>1ERPM</vt:lpstr>
      <vt:lpstr>1ERPRE</vt:lpstr>
      <vt:lpstr>2DOPA</vt:lpstr>
      <vt:lpstr>2DOPM</vt:lpstr>
      <vt:lpstr>2DOPRE</vt:lpstr>
      <vt:lpstr>3ERPA</vt:lpstr>
      <vt:lpstr>3ERPM</vt:lpstr>
      <vt:lpstr>3ERPRE</vt:lpstr>
      <vt:lpstr>CIERRE</vt:lpstr>
      <vt:lpstr>RUBRICA</vt:lpstr>
      <vt:lpstr>Hoja1</vt:lpstr>
    </vt:vector>
  </TitlesOfParts>
  <Manager>Aldo Ortega Pacheco</Manager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</dc:title>
  <dc:subject>Correcciones</dc:subject>
  <dc:creator>Aldo Ortega Pacheco</dc:creator>
  <dc:description>Fue hecho con mis propios recursos</dc:description>
  <cp:lastModifiedBy>Sony Vaio</cp:lastModifiedBy>
  <cp:lastPrinted>2018-10-29T23:52:04Z</cp:lastPrinted>
  <dcterms:created xsi:type="dcterms:W3CDTF">2010-07-28T00:11:10Z</dcterms:created>
  <dcterms:modified xsi:type="dcterms:W3CDTF">2019-01-24T18:44:30Z</dcterms:modified>
</cp:coreProperties>
</file>